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Belano medical\"/>
    </mc:Choice>
  </mc:AlternateContent>
  <xr:revisionPtr revIDLastSave="0" documentId="13_ncr:1_{CA7D041E-4AD1-4EFA-B115-9A10CCD19684}" xr6:coauthVersionLast="47" xr6:coauthVersionMax="47" xr10:uidLastSave="{00000000-0000-0000-0000-000000000000}"/>
  <bookViews>
    <workbookView xWindow="-120" yWindow="-120" windowWidth="29040" windowHeight="15720" xr2:uid="{3C06AAD5-BD20-487D-B153-136527AA5469}"/>
  </bookViews>
  <sheets>
    <sheet name="fixed cost dan variable cost" sheetId="1" r:id="rId1"/>
    <sheet name="Feuil1" sheetId="5" r:id="rId2"/>
    <sheet name="Feuil2" sheetId="6" r:id="rId3"/>
    <sheet name="SERUM" sheetId="2" r:id="rId4"/>
    <sheet name="EMULSION" sheetId="3" r:id="rId5"/>
    <sheet name="RICH Lotion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4" l="1"/>
  <c r="C13" i="4"/>
  <c r="E41" i="4"/>
  <c r="H31" i="4"/>
  <c r="D46" i="4" s="1"/>
  <c r="H30" i="4"/>
  <c r="H25" i="4"/>
  <c r="H26" i="4" s="1"/>
  <c r="D45" i="4" s="1"/>
  <c r="H21" i="4"/>
  <c r="D44" i="4" s="1"/>
  <c r="E47" i="4" s="1"/>
  <c r="E52" i="3"/>
  <c r="E41" i="3"/>
  <c r="H25" i="3"/>
  <c r="H26" i="3" s="1"/>
  <c r="D45" i="3" s="1"/>
  <c r="H31" i="3"/>
  <c r="D46" i="3" s="1"/>
  <c r="H30" i="3"/>
  <c r="H21" i="3"/>
  <c r="D44" i="3" s="1"/>
  <c r="H25" i="2"/>
  <c r="H26" i="2" s="1"/>
  <c r="D41" i="2" s="1"/>
  <c r="H21" i="2"/>
  <c r="D40" i="2" s="1"/>
  <c r="H20" i="2"/>
  <c r="C13" i="3"/>
  <c r="D32" i="1"/>
  <c r="D36" i="1" s="1"/>
  <c r="H16" i="2"/>
  <c r="D39" i="2" s="1"/>
  <c r="C8" i="2"/>
  <c r="E57" i="4" l="1"/>
  <c r="E60" i="4" s="1"/>
  <c r="E62" i="4" s="1"/>
  <c r="E47" i="3"/>
  <c r="E57" i="3" s="1"/>
  <c r="E42" i="2"/>
  <c r="D37" i="1"/>
  <c r="D35" i="1"/>
  <c r="E53" i="2" l="1"/>
  <c r="E55" i="2" s="1"/>
  <c r="E50" i="2"/>
  <c r="E60" i="3"/>
  <c r="E62" i="3" s="1"/>
</calcChain>
</file>

<file path=xl/sharedStrings.xml><?xml version="1.0" encoding="utf-8"?>
<sst xmlns="http://schemas.openxmlformats.org/spreadsheetml/2006/main" count="364" uniqueCount="149">
  <si>
    <t xml:space="preserve">Fixed cost </t>
  </si>
  <si>
    <t>Rp</t>
  </si>
  <si>
    <t xml:space="preserve">Rp </t>
  </si>
  <si>
    <t>Variable Cost</t>
  </si>
  <si>
    <t>Packaging</t>
  </si>
  <si>
    <t>Shipping cost utk packaging</t>
  </si>
  <si>
    <t>shipping cost bahan baku</t>
  </si>
  <si>
    <t>shipping cost botol</t>
  </si>
  <si>
    <t xml:space="preserve"> </t>
  </si>
  <si>
    <t>usd</t>
  </si>
  <si>
    <t>SERUM</t>
  </si>
  <si>
    <t xml:space="preserve">JUMLAH  </t>
  </si>
  <si>
    <t>BOTOL</t>
  </si>
  <si>
    <t xml:space="preserve">Emulsion </t>
  </si>
  <si>
    <t xml:space="preserve">58000/15 </t>
  </si>
  <si>
    <t xml:space="preserve">di bulatkan </t>
  </si>
  <si>
    <t>Bahan baku</t>
  </si>
  <si>
    <t>Airless bottle pamela 15 ml</t>
  </si>
  <si>
    <t>euro</t>
  </si>
  <si>
    <t>overcap nina transparent</t>
  </si>
  <si>
    <t>sub total</t>
  </si>
  <si>
    <t>shipping and TAX</t>
  </si>
  <si>
    <t>Biaya shipping &amp; Tax utk item :</t>
  </si>
  <si>
    <t>Serum</t>
  </si>
  <si>
    <t>Emultion</t>
  </si>
  <si>
    <t>Lotion</t>
  </si>
  <si>
    <t>Total Fixed cost</t>
  </si>
  <si>
    <t>Perhitungan nya</t>
  </si>
  <si>
    <t>Yg dipakai :</t>
  </si>
  <si>
    <t>Perhitungan :</t>
  </si>
  <si>
    <t>harga beli</t>
  </si>
  <si>
    <t>1,637.27 x 16890</t>
  </si>
  <si>
    <t>Di kurs ke Rp</t>
  </si>
  <si>
    <t>Dikurs ke Rp</t>
  </si>
  <si>
    <t>3780 x 0.12576</t>
  </si>
  <si>
    <t>Disp Airless pamela snapp on pp colar glossy</t>
  </si>
  <si>
    <t>perhitungan</t>
  </si>
  <si>
    <t>2,066.0346 x 16890</t>
  </si>
  <si>
    <t>Shipping cost + pajak PIB</t>
  </si>
  <si>
    <t xml:space="preserve">231,623,733 x 3.3/5.3 = </t>
  </si>
  <si>
    <t>serum : emulsion : Rich lotion</t>
  </si>
  <si>
    <t>3.3 :1 : 1</t>
  </si>
  <si>
    <t>Perhitungan  dalam rupiah</t>
  </si>
  <si>
    <t>Biaya Packaging</t>
  </si>
  <si>
    <t>total</t>
  </si>
  <si>
    <t xml:space="preserve">Harga bahan baku </t>
  </si>
  <si>
    <t xml:space="preserve">13411.34 x 16890 </t>
  </si>
  <si>
    <t>perhitungannya  dalam rupiah</t>
  </si>
  <si>
    <t>Biaya filling per botol</t>
  </si>
  <si>
    <t>total harga pokok / botol</t>
  </si>
  <si>
    <t xml:space="preserve">harga bahanbaku serum: </t>
  </si>
  <si>
    <t>total 1+2+3 dibagi 3333  botol</t>
  </si>
  <si>
    <t>total 1+2+3  =</t>
  </si>
  <si>
    <t>Rupiah</t>
  </si>
  <si>
    <t>Hitungan harga pokok penjualan</t>
  </si>
  <si>
    <t>Untuk lebih mudah menghitung kita pakai perbandingan</t>
  </si>
  <si>
    <t>EMULSION</t>
  </si>
  <si>
    <t xml:space="preserve">52500/30 </t>
  </si>
  <si>
    <t>Airless bottle pamela 30 ml</t>
  </si>
  <si>
    <t>475.37 x 16890</t>
  </si>
  <si>
    <t>3780 x 0.54657</t>
  </si>
  <si>
    <t xml:space="preserve">harga bahan baku serum: </t>
  </si>
  <si>
    <t>biaya pallet  202.5/3 =67.5</t>
  </si>
  <si>
    <t xml:space="preserve">67.5 x 16890 </t>
  </si>
  <si>
    <t>922.95 x 16890</t>
  </si>
  <si>
    <t>2052 x0.54657</t>
  </si>
  <si>
    <t>1121.56 x 16890</t>
  </si>
  <si>
    <t>2106 x0.12576</t>
  </si>
  <si>
    <t>264.85056 x 16890</t>
  </si>
  <si>
    <t xml:space="preserve">231,623,733 x 1/5.3 = </t>
  </si>
  <si>
    <t xml:space="preserve">10278.98x 16890 </t>
  </si>
  <si>
    <t>Total harga pokok / botol</t>
  </si>
  <si>
    <t>Total 1+2+3 dibagi 1000  botol</t>
  </si>
  <si>
    <t>RICH LOTION</t>
  </si>
  <si>
    <t xml:space="preserve">56500/30 </t>
  </si>
  <si>
    <t xml:space="preserve">6506.54x 16890 </t>
  </si>
  <si>
    <t>Bahan Baku (matière première)</t>
  </si>
  <si>
    <t>Biaya sewa tempat / tahun (Coûts de location du lieu / an)</t>
  </si>
  <si>
    <t>Biaya renovasi , Mebel dan AC (Frais de rénovation, mobilier et climatisation)</t>
  </si>
  <si>
    <t>HAKI (DPI)</t>
  </si>
  <si>
    <t>7 bulan utk adv (7 mois en avance)</t>
  </si>
  <si>
    <t>Biaya POM (Frais POM)</t>
  </si>
  <si>
    <t>biaya sample botol (frais d'échantillon de bouteille)</t>
  </si>
  <si>
    <t>dikurs ke rupiah (converti en roupie)</t>
  </si>
  <si>
    <t>Biaya Filling / botol (remplissage des bouteilles)</t>
  </si>
  <si>
    <t>Packaging , Botol (emballage des bouteilles)</t>
  </si>
  <si>
    <t>Shipping cost utk packaging (pour l'emballage)</t>
  </si>
  <si>
    <t>shipping cost bahan baku (matiere premiere)</t>
  </si>
  <si>
    <t>Pajak PIB (taxe)</t>
  </si>
  <si>
    <t>social Media Rp. 12 .000.000 per bulan (réseaux sociaux Rp. 12 000 000 par mois)</t>
  </si>
  <si>
    <t>Advance Tax</t>
  </si>
  <si>
    <t>Other Current Asset</t>
  </si>
  <si>
    <t>Prepaid Expenses</t>
  </si>
  <si>
    <t>Employee Advance</t>
  </si>
  <si>
    <t>Undeposited Funds</t>
  </si>
  <si>
    <t>Cash</t>
  </si>
  <si>
    <t>Petty Cash</t>
  </si>
  <si>
    <t>Accounts Receivable</t>
  </si>
  <si>
    <t>Furniture and Equipment</t>
  </si>
  <si>
    <t>Fixed Asset</t>
  </si>
  <si>
    <t>Tax Payable</t>
  </si>
  <si>
    <t>Other Current Liability</t>
  </si>
  <si>
    <t>Employee Reimbursements</t>
  </si>
  <si>
    <t>Opening Balance Adjustments</t>
  </si>
  <si>
    <t>Unearned Revenue</t>
  </si>
  <si>
    <t>Accounts Payable</t>
  </si>
  <si>
    <t>Dimension Adjustments</t>
  </si>
  <si>
    <t>Other Liability</t>
  </si>
  <si>
    <t>Retained Earnings</t>
  </si>
  <si>
    <t>Equity</t>
  </si>
  <si>
    <t>Owner's Equity</t>
  </si>
  <si>
    <t>Opening Balance Offset</t>
  </si>
  <si>
    <t>Drawing</t>
  </si>
  <si>
    <t>Sales</t>
  </si>
  <si>
    <t>Income</t>
  </si>
  <si>
    <t>General Income</t>
  </si>
  <si>
    <t>Interest Income</t>
  </si>
  <si>
    <t>Late Fee Income</t>
  </si>
  <si>
    <t>Discount</t>
  </si>
  <si>
    <t>Other Charges</t>
  </si>
  <si>
    <t>Shipping Charge</t>
  </si>
  <si>
    <t>Office Supplies</t>
  </si>
  <si>
    <t>Expense</t>
  </si>
  <si>
    <t>Advertising And Marketing</t>
  </si>
  <si>
    <t>Bank Fees and Charges</t>
  </si>
  <si>
    <t>Credit Card Charges</t>
  </si>
  <si>
    <t>Air Travel Expense</t>
  </si>
  <si>
    <t>Telephone Expense</t>
  </si>
  <si>
    <t>Automobile Expense</t>
  </si>
  <si>
    <t>IT and Internet Expenses</t>
  </si>
  <si>
    <t>Purchase Discounts</t>
  </si>
  <si>
    <t>Rent Expense</t>
  </si>
  <si>
    <t>Janitorial Expense</t>
  </si>
  <si>
    <t>Postage</t>
  </si>
  <si>
    <t>Bad Debt</t>
  </si>
  <si>
    <t>Printing and Stationery</t>
  </si>
  <si>
    <t>Salaries and Employee Wages</t>
  </si>
  <si>
    <t>Meals and Entertainment</t>
  </si>
  <si>
    <t>Depreciation Expense</t>
  </si>
  <si>
    <t>Consultant Expense</t>
  </si>
  <si>
    <t>Repairs and Maintenance</t>
  </si>
  <si>
    <t>Other Expenses</t>
  </si>
  <si>
    <t>Lodging</t>
  </si>
  <si>
    <t>Uncategorized</t>
  </si>
  <si>
    <t>Cost of Goods Sold</t>
  </si>
  <si>
    <t>Cost Of Goods Sold</t>
  </si>
  <si>
    <t>Exchange Gain or Loss</t>
  </si>
  <si>
    <t>Other Expense</t>
  </si>
  <si>
    <t>Inventory 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</si>
</sst>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Source Sans Pro"/>
      <family val="2"/>
    </font>
    <font>
      <sz val="10"/>
      <color rgb="FF408DFB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66" fontId="0" fillId="0" borderId="0" xfId="1" applyNumberFormat="1" applyFont="1"/>
    <xf numFmtId="166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5" borderId="0" xfId="0" applyFont="1" applyFill="1"/>
    <xf numFmtId="166" fontId="2" fillId="5" borderId="0" xfId="1" applyNumberFormat="1" applyFont="1" applyFill="1"/>
    <xf numFmtId="166" fontId="2" fillId="0" borderId="0" xfId="1" applyNumberFormat="1" applyFont="1" applyFill="1"/>
    <xf numFmtId="166" fontId="0" fillId="5" borderId="0" xfId="1" applyNumberFormat="1" applyFont="1" applyFill="1"/>
    <xf numFmtId="0" fontId="2" fillId="3" borderId="0" xfId="0" applyFont="1" applyFill="1"/>
    <xf numFmtId="164" fontId="0" fillId="4" borderId="0" xfId="1" applyFont="1" applyFill="1"/>
    <xf numFmtId="166" fontId="0" fillId="4" borderId="0" xfId="1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0" fontId="0" fillId="6" borderId="0" xfId="0" applyFill="1"/>
    <xf numFmtId="165" fontId="0" fillId="6" borderId="0" xfId="1" applyNumberFormat="1" applyFont="1" applyFill="1"/>
    <xf numFmtId="164" fontId="0" fillId="2" borderId="0" xfId="1" applyFont="1" applyFill="1"/>
    <xf numFmtId="0" fontId="0" fillId="7" borderId="0" xfId="0" applyFill="1"/>
    <xf numFmtId="164" fontId="0" fillId="7" borderId="0" xfId="1" applyFont="1" applyFill="1"/>
    <xf numFmtId="166" fontId="0" fillId="3" borderId="0" xfId="1" applyNumberFormat="1" applyFont="1" applyFill="1"/>
    <xf numFmtId="166" fontId="0" fillId="6" borderId="0" xfId="1" applyNumberFormat="1" applyFont="1" applyFill="1"/>
    <xf numFmtId="166" fontId="0" fillId="5" borderId="0" xfId="0" applyNumberFormat="1" applyFill="1"/>
    <xf numFmtId="0" fontId="0" fillId="5" borderId="1" xfId="0" applyFill="1" applyBorder="1"/>
    <xf numFmtId="166" fontId="0" fillId="5" borderId="1" xfId="1" applyNumberFormat="1" applyFont="1" applyFill="1" applyBorder="1"/>
    <xf numFmtId="0" fontId="3" fillId="5" borderId="1" xfId="0" applyFont="1" applyFill="1" applyBorder="1"/>
    <xf numFmtId="166" fontId="3" fillId="5" borderId="1" xfId="0" applyNumberFormat="1" applyFont="1" applyFill="1" applyBorder="1"/>
    <xf numFmtId="166" fontId="0" fillId="0" borderId="1" xfId="0" applyNumberFormat="1" applyBorder="1" applyAlignment="1">
      <alignment horizontal="center"/>
    </xf>
    <xf numFmtId="0" fontId="4" fillId="5" borderId="0" xfId="0" applyFon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164" fontId="0" fillId="0" borderId="6" xfId="1" applyFont="1" applyBorder="1"/>
    <xf numFmtId="164" fontId="0" fillId="4" borderId="6" xfId="1" applyFont="1" applyFill="1" applyBorder="1"/>
    <xf numFmtId="166" fontId="0" fillId="4" borderId="6" xfId="1" applyNumberFormat="1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3" xfId="0" applyFill="1" applyBorder="1"/>
    <xf numFmtId="0" fontId="0" fillId="2" borderId="5" xfId="0" applyFill="1" applyBorder="1"/>
    <xf numFmtId="166" fontId="0" fillId="0" borderId="8" xfId="1" applyNumberFormat="1" applyFont="1" applyBorder="1"/>
    <xf numFmtId="0" fontId="4" fillId="2" borderId="2" xfId="0" applyFont="1" applyFill="1" applyBorder="1"/>
    <xf numFmtId="0" fontId="5" fillId="3" borderId="2" xfId="0" applyFont="1" applyFill="1" applyBorder="1"/>
    <xf numFmtId="0" fontId="0" fillId="3" borderId="3" xfId="0" applyFill="1" applyBorder="1"/>
    <xf numFmtId="166" fontId="0" fillId="5" borderId="1" xfId="0" applyNumberFormat="1" applyFill="1" applyBorder="1" applyAlignment="1">
      <alignment horizontal="center"/>
    </xf>
    <xf numFmtId="0" fontId="5" fillId="2" borderId="2" xfId="0" applyFont="1" applyFill="1" applyBorder="1"/>
    <xf numFmtId="0" fontId="2" fillId="2" borderId="3" xfId="0" applyFont="1" applyFill="1" applyBorder="1"/>
    <xf numFmtId="0" fontId="3" fillId="3" borderId="0" xfId="0" applyFont="1" applyFill="1"/>
    <xf numFmtId="0" fontId="0" fillId="5" borderId="10" xfId="0" applyFill="1" applyBorder="1"/>
    <xf numFmtId="166" fontId="0" fillId="5" borderId="11" xfId="1" applyNumberFormat="1" applyFont="1" applyFill="1" applyBorder="1"/>
    <xf numFmtId="0" fontId="0" fillId="5" borderId="12" xfId="0" applyFill="1" applyBorder="1"/>
    <xf numFmtId="0" fontId="3" fillId="5" borderId="13" xfId="0" applyFont="1" applyFill="1" applyBorder="1"/>
    <xf numFmtId="166" fontId="3" fillId="5" borderId="11" xfId="0" applyNumberFormat="1" applyFont="1" applyFill="1" applyBorder="1"/>
    <xf numFmtId="0" fontId="0" fillId="5" borderId="11" xfId="0" applyFill="1" applyBorder="1"/>
    <xf numFmtId="0" fontId="0" fillId="0" borderId="0" xfId="0" applyAlignment="1">
      <alignment horizontal="left"/>
    </xf>
    <xf numFmtId="0" fontId="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 indent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57150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45654302-78D9-F1CB-41DF-6AFC484129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57150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7619C926-5F8D-F93A-F1A7-1E189BDF96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57150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A42B5B13-C345-39D8-0F63-BC8030F873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57150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25EE5447-D36C-FE29-8F7A-5FE497696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57150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33B18B75-6618-E1AE-02DE-DEDB941503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57150</xdr:rowOff>
        </xdr:to>
        <xdr:sp macro="" textlink="">
          <xdr:nvSpPr>
            <xdr:cNvPr id="5126" name="Control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E49F8729-249B-83A9-CB59-BA4EBD0AD7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57150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2E09BA60-09CD-39CD-F3F9-B05969B79F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57150</xdr:rowOff>
        </xdr:to>
        <xdr:sp macro="" textlink="">
          <xdr:nvSpPr>
            <xdr:cNvPr id="5128" name="Contro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DD56A694-9D12-CABA-6936-8E9D250C7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57150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C98E36A2-8F1A-4A41-3637-12ABC5B608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57150</xdr:rowOff>
        </xdr:to>
        <xdr:sp macro="" textlink="">
          <xdr:nvSpPr>
            <xdr:cNvPr id="5130" name="Control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9515C638-2A86-18FD-6144-102D7C857F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57150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3BBDDAA8-2D2A-09FB-0B2C-3582E3F89C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57150</xdr:rowOff>
        </xdr:to>
        <xdr:sp macro="" textlink="">
          <xdr:nvSpPr>
            <xdr:cNvPr id="5132" name="Control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E6C6606A-413B-BC51-EF45-6FD0302692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57150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829AF228-3109-9D30-F81A-226DD593F6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57150</xdr:rowOff>
        </xdr:to>
        <xdr:sp macro="" textlink="">
          <xdr:nvSpPr>
            <xdr:cNvPr id="5134" name="Control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E388F814-CDE8-2776-AE7A-E8C19CACB1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57150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D1BFDFC5-11E5-6BDF-6906-199EAE989D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57150</xdr:rowOff>
        </xdr:to>
        <xdr:sp macro="" textlink="">
          <xdr:nvSpPr>
            <xdr:cNvPr id="5136" name="Control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A3830227-6A82-4A02-CC0C-263A1E8D0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42</xdr:row>
          <xdr:rowOff>57150</xdr:rowOff>
        </xdr:to>
        <xdr:sp macro="" textlink="">
          <xdr:nvSpPr>
            <xdr:cNvPr id="5137" name="Control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1EC66D89-B7DB-A7E2-2A13-A72B130834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57150</xdr:rowOff>
        </xdr:to>
        <xdr:sp macro="" textlink="">
          <xdr:nvSpPr>
            <xdr:cNvPr id="5138" name="Control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60EC829A-3A59-E810-0D07-981912FAA7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E88C-F0CA-412B-A28E-1362733F8CA8}">
  <dimension ref="B2:G38"/>
  <sheetViews>
    <sheetView tabSelected="1" workbookViewId="0">
      <selection activeCell="B8" sqref="B8"/>
    </sheetView>
  </sheetViews>
  <sheetFormatPr baseColWidth="10" defaultColWidth="9.140625" defaultRowHeight="15" x14ac:dyDescent="0.25"/>
  <cols>
    <col min="2" max="2" width="70.5703125" bestFit="1" customWidth="1"/>
    <col min="3" max="3" width="6.42578125" customWidth="1"/>
    <col min="4" max="4" width="18.42578125" customWidth="1"/>
    <col min="7" max="7" width="10" bestFit="1" customWidth="1"/>
  </cols>
  <sheetData>
    <row r="2" spans="2:4" x14ac:dyDescent="0.25">
      <c r="B2" s="16" t="s">
        <v>0</v>
      </c>
    </row>
    <row r="4" spans="2:4" x14ac:dyDescent="0.25">
      <c r="B4" t="s">
        <v>77</v>
      </c>
      <c r="C4" t="s">
        <v>1</v>
      </c>
      <c r="D4" s="2">
        <v>90000000</v>
      </c>
    </row>
    <row r="5" spans="2:4" x14ac:dyDescent="0.25">
      <c r="B5" t="s">
        <v>78</v>
      </c>
      <c r="C5" t="s">
        <v>1</v>
      </c>
      <c r="D5" s="2">
        <v>50000000</v>
      </c>
    </row>
    <row r="6" spans="2:4" x14ac:dyDescent="0.25">
      <c r="B6" t="s">
        <v>79</v>
      </c>
      <c r="D6" s="2">
        <v>3500000</v>
      </c>
    </row>
    <row r="7" spans="2:4" x14ac:dyDescent="0.25">
      <c r="B7" t="s">
        <v>89</v>
      </c>
      <c r="C7" t="s">
        <v>2</v>
      </c>
      <c r="D7" s="2"/>
    </row>
    <row r="8" spans="2:4" x14ac:dyDescent="0.25">
      <c r="B8" t="s">
        <v>80</v>
      </c>
      <c r="C8" t="s">
        <v>2</v>
      </c>
      <c r="D8" s="2">
        <v>84000000</v>
      </c>
    </row>
    <row r="9" spans="2:4" x14ac:dyDescent="0.25">
      <c r="B9" t="s">
        <v>81</v>
      </c>
      <c r="C9" t="s">
        <v>2</v>
      </c>
      <c r="D9" s="2">
        <v>2500000</v>
      </c>
    </row>
    <row r="10" spans="2:4" x14ac:dyDescent="0.25">
      <c r="B10" t="s">
        <v>82</v>
      </c>
      <c r="C10" t="s">
        <v>9</v>
      </c>
      <c r="D10" s="2">
        <v>150</v>
      </c>
    </row>
    <row r="11" spans="2:4" x14ac:dyDescent="0.25">
      <c r="B11" t="s">
        <v>83</v>
      </c>
      <c r="C11" t="s">
        <v>1</v>
      </c>
      <c r="D11" s="2">
        <v>2370000</v>
      </c>
    </row>
    <row r="13" spans="2:4" x14ac:dyDescent="0.25">
      <c r="B13" s="8" t="s">
        <v>26</v>
      </c>
      <c r="C13" s="8"/>
      <c r="D13" s="12">
        <v>232370000</v>
      </c>
    </row>
    <row r="18" spans="2:7" x14ac:dyDescent="0.25">
      <c r="B18" s="13" t="s">
        <v>3</v>
      </c>
    </row>
    <row r="20" spans="2:7" x14ac:dyDescent="0.25">
      <c r="B20" s="5" t="s">
        <v>76</v>
      </c>
      <c r="C20" t="s">
        <v>1</v>
      </c>
      <c r="D20" s="2">
        <v>513445190</v>
      </c>
    </row>
    <row r="21" spans="2:7" x14ac:dyDescent="0.25">
      <c r="B21" s="6" t="s">
        <v>84</v>
      </c>
      <c r="C21" t="s">
        <v>1</v>
      </c>
      <c r="D21" s="2">
        <v>14500</v>
      </c>
    </row>
    <row r="22" spans="2:7" x14ac:dyDescent="0.25">
      <c r="D22" s="2"/>
    </row>
    <row r="23" spans="2:7" x14ac:dyDescent="0.25">
      <c r="B23" s="7" t="s">
        <v>85</v>
      </c>
      <c r="C23" t="s">
        <v>1</v>
      </c>
      <c r="D23" s="2">
        <v>148588086</v>
      </c>
    </row>
    <row r="24" spans="2:7" x14ac:dyDescent="0.25">
      <c r="D24" s="2"/>
    </row>
    <row r="25" spans="2:7" x14ac:dyDescent="0.25">
      <c r="B25" s="8" t="s">
        <v>21</v>
      </c>
      <c r="D25" s="2"/>
    </row>
    <row r="26" spans="2:7" x14ac:dyDescent="0.25">
      <c r="B26" t="s">
        <v>86</v>
      </c>
      <c r="C26" t="s">
        <v>1</v>
      </c>
      <c r="D26" s="2">
        <v>67556000</v>
      </c>
    </row>
    <row r="27" spans="2:7" x14ac:dyDescent="0.25">
      <c r="B27" t="s">
        <v>5</v>
      </c>
      <c r="C27" t="s">
        <v>1</v>
      </c>
      <c r="D27" s="2">
        <v>6047296</v>
      </c>
      <c r="G27" t="s">
        <v>8</v>
      </c>
    </row>
    <row r="28" spans="2:7" x14ac:dyDescent="0.25">
      <c r="B28" t="s">
        <v>7</v>
      </c>
      <c r="C28" t="s">
        <v>1</v>
      </c>
      <c r="D28" s="2">
        <v>18000000</v>
      </c>
    </row>
    <row r="29" spans="2:7" x14ac:dyDescent="0.25">
      <c r="B29" t="s">
        <v>87</v>
      </c>
      <c r="C29" t="s">
        <v>1</v>
      </c>
      <c r="D29" s="2">
        <v>9831899</v>
      </c>
    </row>
    <row r="30" spans="2:7" x14ac:dyDescent="0.25">
      <c r="B30" t="s">
        <v>6</v>
      </c>
      <c r="C30" t="s">
        <v>1</v>
      </c>
      <c r="D30" s="2">
        <v>9528920</v>
      </c>
    </row>
    <row r="31" spans="2:7" x14ac:dyDescent="0.25">
      <c r="B31" t="s">
        <v>88</v>
      </c>
      <c r="C31" t="s">
        <v>1</v>
      </c>
      <c r="D31" s="2">
        <v>120659618</v>
      </c>
    </row>
    <row r="32" spans="2:7" x14ac:dyDescent="0.25">
      <c r="B32" s="9" t="s">
        <v>20</v>
      </c>
      <c r="C32" s="8" t="s">
        <v>1</v>
      </c>
      <c r="D32" s="10">
        <f>SUM(D26:D31)</f>
        <v>231623733</v>
      </c>
    </row>
    <row r="33" spans="2:4" x14ac:dyDescent="0.25">
      <c r="B33" s="1"/>
      <c r="D33" s="11"/>
    </row>
    <row r="34" spans="2:4" x14ac:dyDescent="0.25">
      <c r="B34" s="8" t="s">
        <v>22</v>
      </c>
      <c r="D34" s="3"/>
    </row>
    <row r="35" spans="2:4" x14ac:dyDescent="0.25">
      <c r="B35" s="18" t="s">
        <v>23</v>
      </c>
      <c r="C35" s="18"/>
      <c r="D35" s="19">
        <f>+(D32*3.3)/5.3</f>
        <v>144218550.73584905</v>
      </c>
    </row>
    <row r="36" spans="2:4" x14ac:dyDescent="0.25">
      <c r="B36" s="5" t="s">
        <v>24</v>
      </c>
      <c r="C36" s="5"/>
      <c r="D36" s="20">
        <f>+D32/5.3</f>
        <v>43702591.132075474</v>
      </c>
    </row>
    <row r="37" spans="2:4" x14ac:dyDescent="0.25">
      <c r="B37" s="21" t="s">
        <v>25</v>
      </c>
      <c r="C37" s="21"/>
      <c r="D37" s="22">
        <f>+D32/5.3</f>
        <v>43702591.132075474</v>
      </c>
    </row>
    <row r="38" spans="2:4" x14ac:dyDescent="0.25">
      <c r="B3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FE29-EEC6-42E3-9E7E-B0C827D9E2E3}">
  <sheetPr codeName="Feuil1"/>
  <dimension ref="A1:G49"/>
  <sheetViews>
    <sheetView topLeftCell="A20" workbookViewId="0">
      <selection activeCell="B2" sqref="B2:B49"/>
    </sheetView>
  </sheetViews>
  <sheetFormatPr baseColWidth="10" defaultRowHeight="15" x14ac:dyDescent="0.25"/>
  <sheetData>
    <row r="1" spans="1:7" ht="15.75" thickBot="1" x14ac:dyDescent="0.3">
      <c r="A1" s="60" t="s">
        <v>90</v>
      </c>
      <c r="B1" s="61"/>
      <c r="C1" s="62" t="s">
        <v>91</v>
      </c>
      <c r="D1" s="61"/>
      <c r="E1" s="61"/>
      <c r="F1" s="63"/>
    </row>
    <row r="2" spans="1:7" ht="15.75" thickBot="1" x14ac:dyDescent="0.3">
      <c r="A2" s="64"/>
      <c r="B2" s="60" t="s">
        <v>92</v>
      </c>
      <c r="C2" s="61"/>
      <c r="D2" s="62" t="s">
        <v>91</v>
      </c>
      <c r="E2" s="61"/>
      <c r="F2" s="61"/>
      <c r="G2" s="63"/>
    </row>
    <row r="3" spans="1:7" ht="15.75" thickBot="1" x14ac:dyDescent="0.3">
      <c r="A3" s="64"/>
      <c r="B3" s="60" t="s">
        <v>93</v>
      </c>
      <c r="C3" s="61"/>
      <c r="D3" s="62" t="s">
        <v>91</v>
      </c>
      <c r="E3" s="61"/>
      <c r="F3" s="61"/>
      <c r="G3" s="63"/>
    </row>
    <row r="4" spans="1:7" ht="15.75" thickBot="1" x14ac:dyDescent="0.3">
      <c r="A4" s="64"/>
      <c r="B4" s="60" t="s">
        <v>94</v>
      </c>
      <c r="C4" s="61"/>
      <c r="D4" s="62" t="s">
        <v>95</v>
      </c>
      <c r="E4" s="61"/>
      <c r="F4" s="61"/>
      <c r="G4" s="63"/>
    </row>
    <row r="5" spans="1:7" ht="15.75" thickBot="1" x14ac:dyDescent="0.3">
      <c r="A5" s="64"/>
      <c r="B5" s="60" t="s">
        <v>96</v>
      </c>
      <c r="C5" s="61"/>
      <c r="D5" s="62" t="s">
        <v>95</v>
      </c>
      <c r="E5" s="61"/>
      <c r="F5" s="61"/>
      <c r="G5" s="63"/>
    </row>
    <row r="6" spans="1:7" ht="15.75" thickBot="1" x14ac:dyDescent="0.3">
      <c r="A6" s="64"/>
      <c r="B6" s="60" t="s">
        <v>97</v>
      </c>
      <c r="C6" s="61"/>
      <c r="D6" s="62" t="s">
        <v>97</v>
      </c>
      <c r="E6" s="61"/>
      <c r="F6" s="61"/>
      <c r="G6" s="63"/>
    </row>
    <row r="7" spans="1:7" ht="15.75" thickBot="1" x14ac:dyDescent="0.3">
      <c r="A7" s="64"/>
      <c r="B7" s="60" t="s">
        <v>98</v>
      </c>
      <c r="C7" s="61"/>
      <c r="D7" s="62" t="s">
        <v>99</v>
      </c>
      <c r="E7" s="61"/>
      <c r="F7" s="61"/>
      <c r="G7" s="63"/>
    </row>
    <row r="8" spans="1:7" ht="15.75" thickBot="1" x14ac:dyDescent="0.3">
      <c r="A8" s="64"/>
      <c r="B8" s="60" t="s">
        <v>100</v>
      </c>
      <c r="C8" s="61"/>
      <c r="D8" s="62" t="s">
        <v>101</v>
      </c>
      <c r="E8" s="61"/>
      <c r="F8" s="61"/>
      <c r="G8" s="63"/>
    </row>
    <row r="9" spans="1:7" ht="15.75" thickBot="1" x14ac:dyDescent="0.3">
      <c r="A9" s="64"/>
      <c r="B9" s="60" t="s">
        <v>102</v>
      </c>
      <c r="C9" s="61"/>
      <c r="D9" s="62" t="s">
        <v>101</v>
      </c>
      <c r="E9" s="61"/>
      <c r="F9" s="61"/>
      <c r="G9" s="63"/>
    </row>
    <row r="10" spans="1:7" ht="15.75" thickBot="1" x14ac:dyDescent="0.3">
      <c r="A10" s="64"/>
      <c r="B10" s="60" t="s">
        <v>103</v>
      </c>
      <c r="C10" s="61"/>
      <c r="D10" s="62" t="s">
        <v>101</v>
      </c>
      <c r="E10" s="61"/>
      <c r="F10" s="61"/>
      <c r="G10" s="63"/>
    </row>
    <row r="11" spans="1:7" ht="15.75" thickBot="1" x14ac:dyDescent="0.3">
      <c r="A11" s="64"/>
      <c r="B11" s="60" t="s">
        <v>104</v>
      </c>
      <c r="C11" s="61"/>
      <c r="D11" s="62" t="s">
        <v>101</v>
      </c>
      <c r="E11" s="61"/>
      <c r="F11" s="61"/>
      <c r="G11" s="63"/>
    </row>
    <row r="12" spans="1:7" ht="15.75" thickBot="1" x14ac:dyDescent="0.3">
      <c r="A12" s="64"/>
      <c r="B12" s="60" t="s">
        <v>105</v>
      </c>
      <c r="C12" s="61"/>
      <c r="D12" s="62" t="s">
        <v>105</v>
      </c>
      <c r="E12" s="61"/>
      <c r="F12" s="61"/>
      <c r="G12" s="63"/>
    </row>
    <row r="13" spans="1:7" ht="15.75" thickBot="1" x14ac:dyDescent="0.3">
      <c r="A13" s="64"/>
      <c r="B13" s="60" t="s">
        <v>106</v>
      </c>
      <c r="C13" s="61"/>
      <c r="D13" s="62" t="s">
        <v>107</v>
      </c>
      <c r="E13" s="61"/>
      <c r="F13" s="61"/>
      <c r="G13" s="63"/>
    </row>
    <row r="14" spans="1:7" ht="15.75" thickBot="1" x14ac:dyDescent="0.3">
      <c r="A14" s="64"/>
      <c r="B14" s="60" t="s">
        <v>108</v>
      </c>
      <c r="C14" s="61"/>
      <c r="D14" s="62" t="s">
        <v>109</v>
      </c>
      <c r="E14" s="61"/>
      <c r="F14" s="61"/>
      <c r="G14" s="63"/>
    </row>
    <row r="15" spans="1:7" ht="15.75" thickBot="1" x14ac:dyDescent="0.3">
      <c r="A15" s="64"/>
      <c r="B15" s="60" t="s">
        <v>110</v>
      </c>
      <c r="C15" s="61"/>
      <c r="D15" s="62" t="s">
        <v>109</v>
      </c>
      <c r="E15" s="61"/>
      <c r="F15" s="61"/>
      <c r="G15" s="63"/>
    </row>
    <row r="16" spans="1:7" ht="15.75" thickBot="1" x14ac:dyDescent="0.3">
      <c r="A16" s="64"/>
      <c r="B16" s="60" t="s">
        <v>111</v>
      </c>
      <c r="C16" s="61"/>
      <c r="D16" s="62" t="s">
        <v>109</v>
      </c>
      <c r="E16" s="61"/>
      <c r="F16" s="61"/>
      <c r="G16" s="63"/>
    </row>
    <row r="17" spans="1:7" ht="15.75" thickBot="1" x14ac:dyDescent="0.3">
      <c r="A17" s="64"/>
      <c r="B17" s="60" t="s">
        <v>112</v>
      </c>
      <c r="C17" s="61"/>
      <c r="D17" s="62" t="s">
        <v>109</v>
      </c>
      <c r="E17" s="61"/>
      <c r="F17" s="61"/>
      <c r="G17" s="63"/>
    </row>
    <row r="18" spans="1:7" ht="15.75" thickBot="1" x14ac:dyDescent="0.3">
      <c r="A18" s="64"/>
      <c r="B18" s="60" t="s">
        <v>113</v>
      </c>
      <c r="C18" s="61"/>
      <c r="D18" s="62" t="s">
        <v>114</v>
      </c>
      <c r="E18" s="61"/>
      <c r="F18" s="61"/>
      <c r="G18" s="63"/>
    </row>
    <row r="19" spans="1:7" ht="15.75" thickBot="1" x14ac:dyDescent="0.3">
      <c r="A19" s="64"/>
      <c r="B19" s="60" t="s">
        <v>115</v>
      </c>
      <c r="C19" s="61"/>
      <c r="D19" s="62" t="s">
        <v>114</v>
      </c>
      <c r="E19" s="61"/>
      <c r="F19" s="61"/>
      <c r="G19" s="63"/>
    </row>
    <row r="20" spans="1:7" ht="15.75" thickBot="1" x14ac:dyDescent="0.3">
      <c r="A20" s="64"/>
      <c r="B20" s="60" t="s">
        <v>116</v>
      </c>
      <c r="C20" s="61"/>
      <c r="D20" s="62" t="s">
        <v>114</v>
      </c>
      <c r="E20" s="61"/>
      <c r="F20" s="61"/>
      <c r="G20" s="63"/>
    </row>
    <row r="21" spans="1:7" ht="15.75" thickBot="1" x14ac:dyDescent="0.3">
      <c r="A21" s="64"/>
      <c r="B21" s="60" t="s">
        <v>117</v>
      </c>
      <c r="C21" s="61"/>
      <c r="D21" s="62" t="s">
        <v>114</v>
      </c>
      <c r="E21" s="61"/>
      <c r="F21" s="61"/>
      <c r="G21" s="63"/>
    </row>
    <row r="22" spans="1:7" ht="15.75" thickBot="1" x14ac:dyDescent="0.3">
      <c r="A22" s="64"/>
      <c r="B22" s="60" t="s">
        <v>118</v>
      </c>
      <c r="C22" s="61"/>
      <c r="D22" s="62" t="s">
        <v>114</v>
      </c>
      <c r="E22" s="61"/>
      <c r="F22" s="61"/>
      <c r="G22" s="63"/>
    </row>
    <row r="23" spans="1:7" ht="15.75" thickBot="1" x14ac:dyDescent="0.3">
      <c r="A23" s="64"/>
      <c r="B23" s="60" t="s">
        <v>119</v>
      </c>
      <c r="C23" s="61"/>
      <c r="D23" s="62" t="s">
        <v>114</v>
      </c>
      <c r="E23" s="61"/>
      <c r="F23" s="61"/>
      <c r="G23" s="63"/>
    </row>
    <row r="24" spans="1:7" ht="15.75" thickBot="1" x14ac:dyDescent="0.3">
      <c r="A24" s="64"/>
      <c r="B24" s="60" t="s">
        <v>120</v>
      </c>
      <c r="C24" s="61"/>
      <c r="D24" s="62" t="s">
        <v>114</v>
      </c>
      <c r="E24" s="61"/>
      <c r="F24" s="61"/>
      <c r="G24" s="63"/>
    </row>
    <row r="25" spans="1:7" ht="15.75" thickBot="1" x14ac:dyDescent="0.3">
      <c r="A25" s="64"/>
      <c r="B25" s="60" t="s">
        <v>121</v>
      </c>
      <c r="C25" s="61"/>
      <c r="D25" s="62" t="s">
        <v>122</v>
      </c>
      <c r="E25" s="61"/>
      <c r="F25" s="61"/>
      <c r="G25" s="63"/>
    </row>
    <row r="26" spans="1:7" ht="15.75" thickBot="1" x14ac:dyDescent="0.3">
      <c r="A26" s="64"/>
      <c r="B26" s="60" t="s">
        <v>123</v>
      </c>
      <c r="C26" s="61"/>
      <c r="D26" s="62" t="s">
        <v>122</v>
      </c>
      <c r="E26" s="61"/>
      <c r="F26" s="61"/>
      <c r="G26" s="63"/>
    </row>
    <row r="27" spans="1:7" ht="15.75" thickBot="1" x14ac:dyDescent="0.3">
      <c r="A27" s="64"/>
      <c r="B27" s="60" t="s">
        <v>124</v>
      </c>
      <c r="C27" s="61"/>
      <c r="D27" s="62" t="s">
        <v>122</v>
      </c>
      <c r="E27" s="61"/>
      <c r="F27" s="61"/>
      <c r="G27" s="63"/>
    </row>
    <row r="28" spans="1:7" ht="15.75" thickBot="1" x14ac:dyDescent="0.3">
      <c r="A28" s="64"/>
      <c r="B28" s="60" t="s">
        <v>125</v>
      </c>
      <c r="C28" s="61"/>
      <c r="D28" s="62" t="s">
        <v>122</v>
      </c>
      <c r="E28" s="61"/>
      <c r="F28" s="61"/>
      <c r="G28" s="63"/>
    </row>
    <row r="29" spans="1:7" ht="15.75" thickBot="1" x14ac:dyDescent="0.3">
      <c r="A29" s="64"/>
      <c r="B29" s="60" t="s">
        <v>126</v>
      </c>
      <c r="C29" s="61"/>
      <c r="D29" s="62" t="s">
        <v>122</v>
      </c>
      <c r="E29" s="61"/>
      <c r="F29" s="61"/>
      <c r="G29" s="63"/>
    </row>
    <row r="30" spans="1:7" ht="15.75" thickBot="1" x14ac:dyDescent="0.3">
      <c r="A30" s="64"/>
      <c r="B30" s="60" t="s">
        <v>127</v>
      </c>
      <c r="C30" s="61"/>
      <c r="D30" s="62" t="s">
        <v>122</v>
      </c>
      <c r="E30" s="61"/>
      <c r="F30" s="61"/>
      <c r="G30" s="63"/>
    </row>
    <row r="31" spans="1:7" ht="15.75" thickBot="1" x14ac:dyDescent="0.3">
      <c r="A31" s="64"/>
      <c r="B31" s="60" t="s">
        <v>128</v>
      </c>
      <c r="C31" s="61"/>
      <c r="D31" s="62" t="s">
        <v>122</v>
      </c>
      <c r="E31" s="61"/>
      <c r="F31" s="61"/>
      <c r="G31" s="63"/>
    </row>
    <row r="32" spans="1:7" ht="15.75" thickBot="1" x14ac:dyDescent="0.3">
      <c r="A32" s="64"/>
      <c r="B32" s="60" t="s">
        <v>129</v>
      </c>
      <c r="C32" s="61"/>
      <c r="D32" s="62" t="s">
        <v>122</v>
      </c>
      <c r="E32" s="61"/>
      <c r="F32" s="61"/>
      <c r="G32" s="63"/>
    </row>
    <row r="33" spans="1:7" ht="15.75" thickBot="1" x14ac:dyDescent="0.3">
      <c r="A33" s="64"/>
      <c r="B33" s="60" t="s">
        <v>130</v>
      </c>
      <c r="C33" s="61"/>
      <c r="D33" s="62" t="s">
        <v>122</v>
      </c>
      <c r="E33" s="61"/>
      <c r="F33" s="61"/>
      <c r="G33" s="63"/>
    </row>
    <row r="34" spans="1:7" ht="15.75" thickBot="1" x14ac:dyDescent="0.3">
      <c r="A34" s="64"/>
      <c r="B34" s="60" t="s">
        <v>131</v>
      </c>
      <c r="C34" s="61"/>
      <c r="D34" s="62" t="s">
        <v>122</v>
      </c>
      <c r="E34" s="61"/>
      <c r="F34" s="61"/>
      <c r="G34" s="63"/>
    </row>
    <row r="35" spans="1:7" ht="15.75" thickBot="1" x14ac:dyDescent="0.3">
      <c r="A35" s="64"/>
      <c r="B35" s="60" t="s">
        <v>132</v>
      </c>
      <c r="C35" s="61"/>
      <c r="D35" s="62" t="s">
        <v>122</v>
      </c>
      <c r="E35" s="61"/>
      <c r="F35" s="61"/>
      <c r="G35" s="63"/>
    </row>
    <row r="36" spans="1:7" ht="15.75" thickBot="1" x14ac:dyDescent="0.3">
      <c r="A36" s="64"/>
      <c r="B36" s="60" t="s">
        <v>133</v>
      </c>
      <c r="C36" s="61"/>
      <c r="D36" s="62" t="s">
        <v>122</v>
      </c>
      <c r="E36" s="61"/>
      <c r="F36" s="61"/>
      <c r="G36" s="63"/>
    </row>
    <row r="37" spans="1:7" ht="15.75" thickBot="1" x14ac:dyDescent="0.3">
      <c r="A37" s="64"/>
      <c r="B37" s="60" t="s">
        <v>134</v>
      </c>
      <c r="C37" s="61"/>
      <c r="D37" s="62" t="s">
        <v>122</v>
      </c>
      <c r="E37" s="61"/>
      <c r="F37" s="61"/>
      <c r="G37" s="63"/>
    </row>
    <row r="38" spans="1:7" ht="15.75" thickBot="1" x14ac:dyDescent="0.3">
      <c r="A38" s="64"/>
      <c r="B38" s="60" t="s">
        <v>135</v>
      </c>
      <c r="C38" s="61"/>
      <c r="D38" s="62" t="s">
        <v>122</v>
      </c>
      <c r="E38" s="61"/>
      <c r="F38" s="61"/>
      <c r="G38" s="63"/>
    </row>
    <row r="39" spans="1:7" ht="15.75" thickBot="1" x14ac:dyDescent="0.3">
      <c r="A39" s="64"/>
      <c r="B39" s="60" t="s">
        <v>136</v>
      </c>
      <c r="C39" s="61"/>
      <c r="D39" s="62" t="s">
        <v>122</v>
      </c>
      <c r="E39" s="61"/>
      <c r="F39" s="61"/>
      <c r="G39" s="63"/>
    </row>
    <row r="40" spans="1:7" ht="15.75" thickBot="1" x14ac:dyDescent="0.3">
      <c r="A40" s="64"/>
      <c r="B40" s="60" t="s">
        <v>137</v>
      </c>
      <c r="C40" s="61"/>
      <c r="D40" s="62" t="s">
        <v>122</v>
      </c>
      <c r="E40" s="61"/>
      <c r="F40" s="61"/>
      <c r="G40" s="63"/>
    </row>
    <row r="41" spans="1:7" ht="15.75" thickBot="1" x14ac:dyDescent="0.3">
      <c r="A41" s="64"/>
      <c r="B41" s="60" t="s">
        <v>138</v>
      </c>
      <c r="C41" s="61"/>
      <c r="D41" s="62" t="s">
        <v>122</v>
      </c>
      <c r="E41" s="61"/>
      <c r="F41" s="61"/>
      <c r="G41" s="63"/>
    </row>
    <row r="42" spans="1:7" ht="15.75" thickBot="1" x14ac:dyDescent="0.3">
      <c r="A42" s="64"/>
      <c r="B42" s="60" t="s">
        <v>139</v>
      </c>
      <c r="C42" s="61"/>
      <c r="D42" s="62" t="s">
        <v>122</v>
      </c>
      <c r="E42" s="61"/>
      <c r="F42" s="61"/>
      <c r="G42" s="63"/>
    </row>
    <row r="43" spans="1:7" ht="15.75" thickBot="1" x14ac:dyDescent="0.3">
      <c r="A43" s="64"/>
      <c r="B43" s="60" t="s">
        <v>140</v>
      </c>
      <c r="C43" s="61"/>
      <c r="D43" s="62" t="s">
        <v>122</v>
      </c>
      <c r="E43" s="61"/>
      <c r="F43" s="61"/>
      <c r="G43" s="63"/>
    </row>
    <row r="44" spans="1:7" ht="15.75" thickBot="1" x14ac:dyDescent="0.3">
      <c r="A44" s="64"/>
      <c r="B44" s="60" t="s">
        <v>141</v>
      </c>
      <c r="C44" s="61"/>
      <c r="D44" s="62" t="s">
        <v>122</v>
      </c>
      <c r="E44" s="61"/>
      <c r="F44" s="61"/>
      <c r="G44" s="63"/>
    </row>
    <row r="45" spans="1:7" ht="15.75" thickBot="1" x14ac:dyDescent="0.3">
      <c r="A45" s="64"/>
      <c r="B45" s="60" t="s">
        <v>142</v>
      </c>
      <c r="C45" s="61"/>
      <c r="D45" s="62" t="s">
        <v>122</v>
      </c>
      <c r="E45" s="61"/>
      <c r="F45" s="61"/>
      <c r="G45" s="63"/>
    </row>
    <row r="46" spans="1:7" ht="15.75" thickBot="1" x14ac:dyDescent="0.3">
      <c r="A46" s="64"/>
      <c r="B46" s="60" t="s">
        <v>143</v>
      </c>
      <c r="C46" s="61"/>
      <c r="D46" s="62" t="s">
        <v>122</v>
      </c>
      <c r="E46" s="61"/>
      <c r="F46" s="61"/>
      <c r="G46" s="63"/>
    </row>
    <row r="47" spans="1:7" ht="15.75" thickBot="1" x14ac:dyDescent="0.3">
      <c r="A47" s="64"/>
      <c r="B47" s="60" t="s">
        <v>144</v>
      </c>
      <c r="C47" s="61"/>
      <c r="D47" s="62" t="s">
        <v>145</v>
      </c>
      <c r="E47" s="61"/>
      <c r="F47" s="61"/>
      <c r="G47" s="63"/>
    </row>
    <row r="48" spans="1:7" ht="15.75" thickBot="1" x14ac:dyDescent="0.3">
      <c r="A48" s="64"/>
      <c r="B48" s="60" t="s">
        <v>146</v>
      </c>
      <c r="C48" s="61"/>
      <c r="D48" s="62" t="s">
        <v>147</v>
      </c>
      <c r="E48" s="61"/>
      <c r="F48" s="61"/>
      <c r="G48" s="63"/>
    </row>
    <row r="49" spans="1:2" ht="15.75" thickBot="1" x14ac:dyDescent="0.3">
      <c r="A49" s="64"/>
      <c r="B49" s="60" t="s">
        <v>148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38" r:id="rId3" name="Control 18">
          <controlPr defaultSize="0" r:id="rId4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57150</xdr:rowOff>
              </to>
            </anchor>
          </controlPr>
        </control>
      </mc:Choice>
      <mc:Fallback>
        <control shapeId="5138" r:id="rId3" name="Control 18"/>
      </mc:Fallback>
    </mc:AlternateContent>
    <mc:AlternateContent xmlns:mc="http://schemas.openxmlformats.org/markup-compatibility/2006">
      <mc:Choice Requires="x14">
        <control shapeId="5137" r:id="rId5" name="Control 17">
          <controlPr defaultSize="0" r:id="rId4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42</xdr:row>
                <xdr:rowOff>57150</xdr:rowOff>
              </to>
            </anchor>
          </controlPr>
        </control>
      </mc:Choice>
      <mc:Fallback>
        <control shapeId="5137" r:id="rId5" name="Control 17"/>
      </mc:Fallback>
    </mc:AlternateContent>
    <mc:AlternateContent xmlns:mc="http://schemas.openxmlformats.org/markup-compatibility/2006">
      <mc:Choice Requires="x14">
        <control shapeId="5136" r:id="rId6" name="Control 16">
          <controlPr defaultSize="0" r:id="rId4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57150</xdr:rowOff>
              </to>
            </anchor>
          </controlPr>
        </control>
      </mc:Choice>
      <mc:Fallback>
        <control shapeId="5136" r:id="rId6" name="Control 16"/>
      </mc:Fallback>
    </mc:AlternateContent>
    <mc:AlternateContent xmlns:mc="http://schemas.openxmlformats.org/markup-compatibility/2006">
      <mc:Choice Requires="x14">
        <control shapeId="5135" r:id="rId7" name="Control 15">
          <controlPr defaultSize="0" r:id="rId4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57150</xdr:rowOff>
              </to>
            </anchor>
          </controlPr>
        </control>
      </mc:Choice>
      <mc:Fallback>
        <control shapeId="5135" r:id="rId7" name="Control 15"/>
      </mc:Fallback>
    </mc:AlternateContent>
    <mc:AlternateContent xmlns:mc="http://schemas.openxmlformats.org/markup-compatibility/2006">
      <mc:Choice Requires="x14">
        <control shapeId="5134" r:id="rId8" name="Control 14">
          <controlPr defaultSize="0" r:id="rId4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57150</xdr:rowOff>
              </to>
            </anchor>
          </controlPr>
        </control>
      </mc:Choice>
      <mc:Fallback>
        <control shapeId="5134" r:id="rId8" name="Control 14"/>
      </mc:Fallback>
    </mc:AlternateContent>
    <mc:AlternateContent xmlns:mc="http://schemas.openxmlformats.org/markup-compatibility/2006">
      <mc:Choice Requires="x14">
        <control shapeId="5133" r:id="rId9" name="Control 13">
          <controlPr defaultSize="0" r:id="rId4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57150</xdr:rowOff>
              </to>
            </anchor>
          </controlPr>
        </control>
      </mc:Choice>
      <mc:Fallback>
        <control shapeId="5133" r:id="rId9" name="Control 13"/>
      </mc:Fallback>
    </mc:AlternateContent>
    <mc:AlternateContent xmlns:mc="http://schemas.openxmlformats.org/markup-compatibility/2006">
      <mc:Choice Requires="x14">
        <control shapeId="5132" r:id="rId10" name="Control 12">
          <controlPr defaultSize="0" r:id="rId4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57150</xdr:rowOff>
              </to>
            </anchor>
          </controlPr>
        </control>
      </mc:Choice>
      <mc:Fallback>
        <control shapeId="5132" r:id="rId10" name="Control 12"/>
      </mc:Fallback>
    </mc:AlternateContent>
    <mc:AlternateContent xmlns:mc="http://schemas.openxmlformats.org/markup-compatibility/2006">
      <mc:Choice Requires="x14">
        <control shapeId="5131" r:id="rId11" name="Control 11">
          <controlPr defaultSize="0" r:id="rId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57150</xdr:rowOff>
              </to>
            </anchor>
          </controlPr>
        </control>
      </mc:Choice>
      <mc:Fallback>
        <control shapeId="5131" r:id="rId11" name="Control 11"/>
      </mc:Fallback>
    </mc:AlternateContent>
    <mc:AlternateContent xmlns:mc="http://schemas.openxmlformats.org/markup-compatibility/2006">
      <mc:Choice Requires="x14">
        <control shapeId="5130" r:id="rId12" name="Control 10">
          <controlPr defaultSize="0" r:id="rId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57150</xdr:rowOff>
              </to>
            </anchor>
          </controlPr>
        </control>
      </mc:Choice>
      <mc:Fallback>
        <control shapeId="5130" r:id="rId12" name="Control 10"/>
      </mc:Fallback>
    </mc:AlternateContent>
    <mc:AlternateContent xmlns:mc="http://schemas.openxmlformats.org/markup-compatibility/2006">
      <mc:Choice Requires="x14">
        <control shapeId="5129" r:id="rId13" name="Control 9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57150</xdr:rowOff>
              </to>
            </anchor>
          </controlPr>
        </control>
      </mc:Choice>
      <mc:Fallback>
        <control shapeId="5129" r:id="rId13" name="Control 9"/>
      </mc:Fallback>
    </mc:AlternateContent>
    <mc:AlternateContent xmlns:mc="http://schemas.openxmlformats.org/markup-compatibility/2006">
      <mc:Choice Requires="x14">
        <control shapeId="5128" r:id="rId14" name="Control 8">
          <controlPr defaultSize="0" r:id="rId4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57150</xdr:rowOff>
              </to>
            </anchor>
          </controlPr>
        </control>
      </mc:Choice>
      <mc:Fallback>
        <control shapeId="5128" r:id="rId14" name="Control 8"/>
      </mc:Fallback>
    </mc:AlternateContent>
    <mc:AlternateContent xmlns:mc="http://schemas.openxmlformats.org/markup-compatibility/2006">
      <mc:Choice Requires="x14">
        <control shapeId="5127" r:id="rId15" name="Control 7">
          <controlPr defaultSize="0" r:id="rId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57150</xdr:rowOff>
              </to>
            </anchor>
          </controlPr>
        </control>
      </mc:Choice>
      <mc:Fallback>
        <control shapeId="5127" r:id="rId15" name="Control 7"/>
      </mc:Fallback>
    </mc:AlternateContent>
    <mc:AlternateContent xmlns:mc="http://schemas.openxmlformats.org/markup-compatibility/2006">
      <mc:Choice Requires="x14">
        <control shapeId="5126" r:id="rId16" name="Control 6">
          <controlPr defaultSize="0" r:id="rId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57150</xdr:rowOff>
              </to>
            </anchor>
          </controlPr>
        </control>
      </mc:Choice>
      <mc:Fallback>
        <control shapeId="5126" r:id="rId16" name="Control 6"/>
      </mc:Fallback>
    </mc:AlternateContent>
    <mc:AlternateContent xmlns:mc="http://schemas.openxmlformats.org/markup-compatibility/2006">
      <mc:Choice Requires="x14">
        <control shapeId="5125" r:id="rId17" name="Control 5">
          <controlPr defaultSize="0" r:id="rId4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57150</xdr:rowOff>
              </to>
            </anchor>
          </controlPr>
        </control>
      </mc:Choice>
      <mc:Fallback>
        <control shapeId="5125" r:id="rId17" name="Control 5"/>
      </mc:Fallback>
    </mc:AlternateContent>
    <mc:AlternateContent xmlns:mc="http://schemas.openxmlformats.org/markup-compatibility/2006">
      <mc:Choice Requires="x14">
        <control shapeId="5124" r:id="rId18" name="Control 4">
          <controlPr defaultSize="0" r:id="rId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57150</xdr:rowOff>
              </to>
            </anchor>
          </controlPr>
        </control>
      </mc:Choice>
      <mc:Fallback>
        <control shapeId="5124" r:id="rId18" name="Control 4"/>
      </mc:Fallback>
    </mc:AlternateContent>
    <mc:AlternateContent xmlns:mc="http://schemas.openxmlformats.org/markup-compatibility/2006">
      <mc:Choice Requires="x14">
        <control shapeId="5123" r:id="rId19" name="Control 3">
          <controlPr defaultSize="0" r:id="rId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57150</xdr:rowOff>
              </to>
            </anchor>
          </controlPr>
        </control>
      </mc:Choice>
      <mc:Fallback>
        <control shapeId="5123" r:id="rId19" name="Control 3"/>
      </mc:Fallback>
    </mc:AlternateContent>
    <mc:AlternateContent xmlns:mc="http://schemas.openxmlformats.org/markup-compatibility/2006">
      <mc:Choice Requires="x14">
        <control shapeId="5122" r:id="rId20" name="Control 2">
          <controlPr defaultSize="0" r:id="rId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57150</xdr:rowOff>
              </to>
            </anchor>
          </controlPr>
        </control>
      </mc:Choice>
      <mc:Fallback>
        <control shapeId="5122" r:id="rId20" name="Control 2"/>
      </mc:Fallback>
    </mc:AlternateContent>
    <mc:AlternateContent xmlns:mc="http://schemas.openxmlformats.org/markup-compatibility/2006">
      <mc:Choice Requires="x14">
        <control shapeId="5121" r:id="rId21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57150</xdr:rowOff>
              </to>
            </anchor>
          </controlPr>
        </control>
      </mc:Choice>
      <mc:Fallback>
        <control shapeId="5121" r:id="rId21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79B8-F567-40D5-84FE-9500F085BF53}">
  <dimension ref="A1:A48"/>
  <sheetViews>
    <sheetView topLeftCell="A15" workbookViewId="0">
      <selection activeCell="D41" sqref="D41"/>
    </sheetView>
  </sheetViews>
  <sheetFormatPr baseColWidth="10" defaultRowHeight="15" x14ac:dyDescent="0.25"/>
  <sheetData>
    <row r="1" spans="1:1" ht="15.75" thickBot="1" x14ac:dyDescent="0.3">
      <c r="A1" s="60" t="s">
        <v>92</v>
      </c>
    </row>
    <row r="2" spans="1:1" ht="15.75" thickBot="1" x14ac:dyDescent="0.3">
      <c r="A2" s="60" t="s">
        <v>93</v>
      </c>
    </row>
    <row r="3" spans="1:1" ht="15.75" thickBot="1" x14ac:dyDescent="0.3">
      <c r="A3" s="60" t="s">
        <v>94</v>
      </c>
    </row>
    <row r="4" spans="1:1" ht="15.75" thickBot="1" x14ac:dyDescent="0.3">
      <c r="A4" s="60" t="s">
        <v>96</v>
      </c>
    </row>
    <row r="5" spans="1:1" ht="15.75" thickBot="1" x14ac:dyDescent="0.3">
      <c r="A5" s="60" t="s">
        <v>97</v>
      </c>
    </row>
    <row r="6" spans="1:1" ht="15.75" thickBot="1" x14ac:dyDescent="0.3">
      <c r="A6" s="60" t="s">
        <v>98</v>
      </c>
    </row>
    <row r="7" spans="1:1" ht="15.75" thickBot="1" x14ac:dyDescent="0.3">
      <c r="A7" s="60" t="s">
        <v>100</v>
      </c>
    </row>
    <row r="8" spans="1:1" ht="15.75" thickBot="1" x14ac:dyDescent="0.3">
      <c r="A8" s="60" t="s">
        <v>102</v>
      </c>
    </row>
    <row r="9" spans="1:1" ht="15.75" thickBot="1" x14ac:dyDescent="0.3">
      <c r="A9" s="60" t="s">
        <v>103</v>
      </c>
    </row>
    <row r="10" spans="1:1" ht="15.75" thickBot="1" x14ac:dyDescent="0.3">
      <c r="A10" s="60" t="s">
        <v>104</v>
      </c>
    </row>
    <row r="11" spans="1:1" ht="15.75" thickBot="1" x14ac:dyDescent="0.3">
      <c r="A11" s="60" t="s">
        <v>105</v>
      </c>
    </row>
    <row r="12" spans="1:1" ht="15.75" thickBot="1" x14ac:dyDescent="0.3">
      <c r="A12" s="60" t="s">
        <v>106</v>
      </c>
    </row>
    <row r="13" spans="1:1" ht="15.75" thickBot="1" x14ac:dyDescent="0.3">
      <c r="A13" s="60" t="s">
        <v>108</v>
      </c>
    </row>
    <row r="14" spans="1:1" ht="15.75" thickBot="1" x14ac:dyDescent="0.3">
      <c r="A14" s="60" t="s">
        <v>110</v>
      </c>
    </row>
    <row r="15" spans="1:1" ht="15.75" thickBot="1" x14ac:dyDescent="0.3">
      <c r="A15" s="60" t="s">
        <v>111</v>
      </c>
    </row>
    <row r="16" spans="1:1" ht="15.75" thickBot="1" x14ac:dyDescent="0.3">
      <c r="A16" s="60" t="s">
        <v>112</v>
      </c>
    </row>
    <row r="17" spans="1:1" ht="15.75" thickBot="1" x14ac:dyDescent="0.3">
      <c r="A17" s="60" t="s">
        <v>113</v>
      </c>
    </row>
    <row r="18" spans="1:1" ht="15.75" thickBot="1" x14ac:dyDescent="0.3">
      <c r="A18" s="60" t="s">
        <v>115</v>
      </c>
    </row>
    <row r="19" spans="1:1" ht="15.75" thickBot="1" x14ac:dyDescent="0.3">
      <c r="A19" s="60" t="s">
        <v>116</v>
      </c>
    </row>
    <row r="20" spans="1:1" ht="15.75" thickBot="1" x14ac:dyDescent="0.3">
      <c r="A20" s="60" t="s">
        <v>117</v>
      </c>
    </row>
    <row r="21" spans="1:1" ht="15.75" thickBot="1" x14ac:dyDescent="0.3">
      <c r="A21" s="60" t="s">
        <v>118</v>
      </c>
    </row>
    <row r="22" spans="1:1" ht="15.75" thickBot="1" x14ac:dyDescent="0.3">
      <c r="A22" s="60" t="s">
        <v>119</v>
      </c>
    </row>
    <row r="23" spans="1:1" ht="15.75" thickBot="1" x14ac:dyDescent="0.3">
      <c r="A23" s="60" t="s">
        <v>120</v>
      </c>
    </row>
    <row r="24" spans="1:1" ht="15.75" thickBot="1" x14ac:dyDescent="0.3">
      <c r="A24" s="60" t="s">
        <v>121</v>
      </c>
    </row>
    <row r="25" spans="1:1" ht="15.75" thickBot="1" x14ac:dyDescent="0.3">
      <c r="A25" s="60" t="s">
        <v>123</v>
      </c>
    </row>
    <row r="26" spans="1:1" ht="15.75" thickBot="1" x14ac:dyDescent="0.3">
      <c r="A26" s="60" t="s">
        <v>124</v>
      </c>
    </row>
    <row r="27" spans="1:1" ht="15.75" thickBot="1" x14ac:dyDescent="0.3">
      <c r="A27" s="60" t="s">
        <v>125</v>
      </c>
    </row>
    <row r="28" spans="1:1" ht="15.75" thickBot="1" x14ac:dyDescent="0.3">
      <c r="A28" s="60" t="s">
        <v>126</v>
      </c>
    </row>
    <row r="29" spans="1:1" ht="15.75" thickBot="1" x14ac:dyDescent="0.3">
      <c r="A29" s="60" t="s">
        <v>127</v>
      </c>
    </row>
    <row r="30" spans="1:1" ht="15.75" thickBot="1" x14ac:dyDescent="0.3">
      <c r="A30" s="60" t="s">
        <v>128</v>
      </c>
    </row>
    <row r="31" spans="1:1" ht="15.75" thickBot="1" x14ac:dyDescent="0.3">
      <c r="A31" s="60" t="s">
        <v>129</v>
      </c>
    </row>
    <row r="32" spans="1:1" ht="15.75" thickBot="1" x14ac:dyDescent="0.3">
      <c r="A32" s="60" t="s">
        <v>130</v>
      </c>
    </row>
    <row r="33" spans="1:1" ht="15.75" thickBot="1" x14ac:dyDescent="0.3">
      <c r="A33" s="60" t="s">
        <v>131</v>
      </c>
    </row>
    <row r="34" spans="1:1" ht="15.75" thickBot="1" x14ac:dyDescent="0.3">
      <c r="A34" s="60" t="s">
        <v>132</v>
      </c>
    </row>
    <row r="35" spans="1:1" ht="15.75" thickBot="1" x14ac:dyDescent="0.3">
      <c r="A35" s="60" t="s">
        <v>133</v>
      </c>
    </row>
    <row r="36" spans="1:1" ht="15.75" thickBot="1" x14ac:dyDescent="0.3">
      <c r="A36" s="60" t="s">
        <v>134</v>
      </c>
    </row>
    <row r="37" spans="1:1" ht="15.75" thickBot="1" x14ac:dyDescent="0.3">
      <c r="A37" s="60" t="s">
        <v>135</v>
      </c>
    </row>
    <row r="38" spans="1:1" ht="15.75" thickBot="1" x14ac:dyDescent="0.3">
      <c r="A38" s="60" t="s">
        <v>136</v>
      </c>
    </row>
    <row r="39" spans="1:1" ht="15.75" thickBot="1" x14ac:dyDescent="0.3">
      <c r="A39" s="60" t="s">
        <v>137</v>
      </c>
    </row>
    <row r="40" spans="1:1" ht="15.75" thickBot="1" x14ac:dyDescent="0.3">
      <c r="A40" s="60" t="s">
        <v>138</v>
      </c>
    </row>
    <row r="41" spans="1:1" ht="15.75" thickBot="1" x14ac:dyDescent="0.3">
      <c r="A41" s="60" t="s">
        <v>139</v>
      </c>
    </row>
    <row r="42" spans="1:1" ht="15.75" thickBot="1" x14ac:dyDescent="0.3">
      <c r="A42" s="60" t="s">
        <v>140</v>
      </c>
    </row>
    <row r="43" spans="1:1" ht="15.75" thickBot="1" x14ac:dyDescent="0.3">
      <c r="A43" s="60" t="s">
        <v>141</v>
      </c>
    </row>
    <row r="44" spans="1:1" ht="15.75" thickBot="1" x14ac:dyDescent="0.3">
      <c r="A44" s="60" t="s">
        <v>142</v>
      </c>
    </row>
    <row r="45" spans="1:1" ht="15.75" thickBot="1" x14ac:dyDescent="0.3">
      <c r="A45" s="60" t="s">
        <v>143</v>
      </c>
    </row>
    <row r="46" spans="1:1" ht="15.75" thickBot="1" x14ac:dyDescent="0.3">
      <c r="A46" s="60" t="s">
        <v>144</v>
      </c>
    </row>
    <row r="47" spans="1:1" ht="15.75" thickBot="1" x14ac:dyDescent="0.3">
      <c r="A47" s="60" t="s">
        <v>146</v>
      </c>
    </row>
    <row r="48" spans="1:1" ht="15.75" thickBot="1" x14ac:dyDescent="0.3">
      <c r="A48" s="60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540C-6302-4B4C-AF1C-F8AEFF2FE22C}">
  <dimension ref="A2:H55"/>
  <sheetViews>
    <sheetView topLeftCell="A17" workbookViewId="0">
      <selection activeCell="J18" sqref="J18"/>
    </sheetView>
  </sheetViews>
  <sheetFormatPr baseColWidth="10" defaultColWidth="9.140625" defaultRowHeight="15" x14ac:dyDescent="0.25"/>
  <cols>
    <col min="4" max="4" width="17.28515625" customWidth="1"/>
    <col min="5" max="5" width="17.42578125" customWidth="1"/>
    <col min="6" max="6" width="10" customWidth="1"/>
    <col min="7" max="7" width="4.7109375" customWidth="1"/>
    <col min="8" max="8" width="15.42578125" customWidth="1"/>
  </cols>
  <sheetData>
    <row r="2" spans="2:8" ht="18.75" x14ac:dyDescent="0.3">
      <c r="B2" s="31" t="s">
        <v>54</v>
      </c>
      <c r="C2" s="8"/>
      <c r="D2" s="8"/>
    </row>
    <row r="4" spans="2:8" ht="21" x14ac:dyDescent="0.35">
      <c r="B4" s="52" t="s">
        <v>10</v>
      </c>
    </row>
    <row r="5" spans="2:8" x14ac:dyDescent="0.25">
      <c r="B5" s="1"/>
    </row>
    <row r="6" spans="2:8" ht="18.75" x14ac:dyDescent="0.3">
      <c r="B6" s="50" t="s">
        <v>16</v>
      </c>
      <c r="C6" s="51"/>
      <c r="D6" s="32"/>
      <c r="E6" s="33"/>
    </row>
    <row r="7" spans="2:8" x14ac:dyDescent="0.25">
      <c r="B7" s="44" t="s">
        <v>27</v>
      </c>
      <c r="C7" s="5"/>
      <c r="E7" s="35"/>
    </row>
    <row r="8" spans="2:8" x14ac:dyDescent="0.25">
      <c r="B8" s="34" t="s">
        <v>14</v>
      </c>
      <c r="C8">
        <f>58000/15</f>
        <v>3866.6666666666665</v>
      </c>
      <c r="D8" t="s">
        <v>15</v>
      </c>
      <c r="E8" s="35"/>
    </row>
    <row r="9" spans="2:8" x14ac:dyDescent="0.25">
      <c r="B9" s="40" t="s">
        <v>11</v>
      </c>
      <c r="C9" s="41"/>
      <c r="D9" s="45">
        <v>3333</v>
      </c>
      <c r="E9" s="42" t="s">
        <v>12</v>
      </c>
    </row>
    <row r="11" spans="2:8" ht="18.75" x14ac:dyDescent="0.3">
      <c r="B11" s="47" t="s">
        <v>4</v>
      </c>
      <c r="C11" s="48"/>
      <c r="D11" s="32"/>
      <c r="E11" s="32"/>
      <c r="F11" s="32"/>
      <c r="G11" s="32"/>
      <c r="H11" s="33"/>
    </row>
    <row r="12" spans="2:8" x14ac:dyDescent="0.25">
      <c r="B12" s="34" t="s">
        <v>28</v>
      </c>
      <c r="H12" s="35"/>
    </row>
    <row r="13" spans="2:8" x14ac:dyDescent="0.25">
      <c r="B13" s="34"/>
      <c r="H13" s="35"/>
    </row>
    <row r="14" spans="2:8" x14ac:dyDescent="0.25">
      <c r="B14" s="36">
        <v>1</v>
      </c>
      <c r="C14" t="s">
        <v>17</v>
      </c>
      <c r="F14" t="s">
        <v>30</v>
      </c>
      <c r="G14" t="s">
        <v>18</v>
      </c>
      <c r="H14" s="37">
        <v>1637.27</v>
      </c>
    </row>
    <row r="15" spans="2:8" x14ac:dyDescent="0.25">
      <c r="B15" s="36"/>
      <c r="C15" t="s">
        <v>29</v>
      </c>
      <c r="H15" s="35"/>
    </row>
    <row r="16" spans="2:8" x14ac:dyDescent="0.25">
      <c r="B16" s="36"/>
      <c r="C16" t="s">
        <v>33</v>
      </c>
      <c r="E16" t="s">
        <v>31</v>
      </c>
      <c r="G16" s="7" t="s">
        <v>1</v>
      </c>
      <c r="H16" s="38">
        <f>1637.27 * 16890</f>
        <v>27653490.300000001</v>
      </c>
    </row>
    <row r="17" spans="2:8" x14ac:dyDescent="0.25">
      <c r="B17" s="36"/>
      <c r="H17" s="35"/>
    </row>
    <row r="18" spans="2:8" x14ac:dyDescent="0.25">
      <c r="B18" s="36">
        <v>2</v>
      </c>
      <c r="C18" t="s">
        <v>19</v>
      </c>
      <c r="F18" t="s">
        <v>30</v>
      </c>
      <c r="G18" t="s">
        <v>18</v>
      </c>
      <c r="H18" s="35">
        <v>0.12576000000000001</v>
      </c>
    </row>
    <row r="19" spans="2:8" x14ac:dyDescent="0.25">
      <c r="B19" s="36"/>
      <c r="C19" t="s">
        <v>29</v>
      </c>
      <c r="H19" s="35"/>
    </row>
    <row r="20" spans="2:8" x14ac:dyDescent="0.25">
      <c r="B20" s="36"/>
      <c r="E20" t="s">
        <v>34</v>
      </c>
      <c r="G20" t="s">
        <v>18</v>
      </c>
      <c r="H20" s="35">
        <f>3780*0.12576</f>
        <v>475.37280000000004</v>
      </c>
    </row>
    <row r="21" spans="2:8" x14ac:dyDescent="0.25">
      <c r="B21" s="36"/>
      <c r="C21" t="s">
        <v>32</v>
      </c>
      <c r="E21" t="s">
        <v>59</v>
      </c>
      <c r="G21" s="7" t="s">
        <v>1</v>
      </c>
      <c r="H21" s="39">
        <f>+H20*16890</f>
        <v>8029046.5920000011</v>
      </c>
    </row>
    <row r="22" spans="2:8" x14ac:dyDescent="0.25">
      <c r="B22" s="36"/>
      <c r="H22" s="35"/>
    </row>
    <row r="23" spans="2:8" x14ac:dyDescent="0.25">
      <c r="B23" s="36">
        <v>3</v>
      </c>
      <c r="C23" t="s">
        <v>35</v>
      </c>
      <c r="F23" t="s">
        <v>30</v>
      </c>
      <c r="G23" t="s">
        <v>18</v>
      </c>
      <c r="H23" s="35">
        <v>0.54657</v>
      </c>
    </row>
    <row r="24" spans="2:8" x14ac:dyDescent="0.25">
      <c r="B24" s="34"/>
      <c r="C24" t="s">
        <v>36</v>
      </c>
      <c r="H24" s="35"/>
    </row>
    <row r="25" spans="2:8" x14ac:dyDescent="0.25">
      <c r="B25" s="34"/>
      <c r="E25" t="s">
        <v>60</v>
      </c>
      <c r="G25" t="s">
        <v>18</v>
      </c>
      <c r="H25" s="35">
        <f>+H23*3780</f>
        <v>2066.0346</v>
      </c>
    </row>
    <row r="26" spans="2:8" x14ac:dyDescent="0.25">
      <c r="B26" s="34"/>
      <c r="C26" t="s">
        <v>32</v>
      </c>
      <c r="E26" t="s">
        <v>37</v>
      </c>
      <c r="G26" s="7" t="s">
        <v>1</v>
      </c>
      <c r="H26" s="39">
        <f>+H25*16890</f>
        <v>34895324.394000001</v>
      </c>
    </row>
    <row r="27" spans="2:8" x14ac:dyDescent="0.25">
      <c r="B27" s="40"/>
      <c r="C27" s="41"/>
      <c r="D27" s="41"/>
      <c r="E27" s="41"/>
      <c r="F27" s="41"/>
      <c r="G27" s="41"/>
      <c r="H27" s="42"/>
    </row>
    <row r="29" spans="2:8" x14ac:dyDescent="0.25">
      <c r="B29" t="s">
        <v>55</v>
      </c>
    </row>
    <row r="30" spans="2:8" x14ac:dyDescent="0.25">
      <c r="C30" t="s">
        <v>40</v>
      </c>
    </row>
    <row r="31" spans="2:8" x14ac:dyDescent="0.25">
      <c r="C31" t="s">
        <v>41</v>
      </c>
    </row>
    <row r="33" spans="1:5" x14ac:dyDescent="0.25">
      <c r="A33">
        <v>1</v>
      </c>
      <c r="B33" s="6" t="s">
        <v>38</v>
      </c>
      <c r="C33" s="6"/>
      <c r="D33" s="6"/>
    </row>
    <row r="35" spans="1:5" x14ac:dyDescent="0.25">
      <c r="B35" t="s">
        <v>42</v>
      </c>
    </row>
    <row r="36" spans="1:5" x14ac:dyDescent="0.25">
      <c r="C36" t="s">
        <v>39</v>
      </c>
      <c r="E36" s="23">
        <v>144218550</v>
      </c>
    </row>
    <row r="38" spans="1:5" x14ac:dyDescent="0.25">
      <c r="A38">
        <v>2</v>
      </c>
      <c r="B38" s="7" t="s">
        <v>43</v>
      </c>
      <c r="C38" s="7"/>
    </row>
    <row r="39" spans="1:5" x14ac:dyDescent="0.25">
      <c r="B39">
        <v>1</v>
      </c>
      <c r="C39" t="s">
        <v>1</v>
      </c>
      <c r="D39" s="14">
        <f>+H16</f>
        <v>27653490.300000001</v>
      </c>
    </row>
    <row r="40" spans="1:5" x14ac:dyDescent="0.25">
      <c r="B40">
        <v>2</v>
      </c>
      <c r="C40" t="s">
        <v>1</v>
      </c>
      <c r="D40" s="15">
        <f>+H21</f>
        <v>8029046.5920000011</v>
      </c>
    </row>
    <row r="41" spans="1:5" x14ac:dyDescent="0.25">
      <c r="B41">
        <v>3</v>
      </c>
      <c r="C41" t="s">
        <v>1</v>
      </c>
      <c r="D41" s="15">
        <f>+H26</f>
        <v>34895324.394000001</v>
      </c>
    </row>
    <row r="42" spans="1:5" x14ac:dyDescent="0.25">
      <c r="C42" s="16" t="s">
        <v>44</v>
      </c>
      <c r="D42" s="5"/>
      <c r="E42" s="17">
        <f>SUM(D39:D41)</f>
        <v>70577861.286000013</v>
      </c>
    </row>
    <row r="44" spans="1:5" x14ac:dyDescent="0.25">
      <c r="A44">
        <v>3</v>
      </c>
      <c r="B44" s="18" t="s">
        <v>45</v>
      </c>
      <c r="C44" s="18"/>
    </row>
    <row r="45" spans="1:5" x14ac:dyDescent="0.25">
      <c r="B45" t="s">
        <v>47</v>
      </c>
    </row>
    <row r="46" spans="1:5" x14ac:dyDescent="0.25">
      <c r="B46" t="s">
        <v>61</v>
      </c>
    </row>
    <row r="47" spans="1:5" x14ac:dyDescent="0.25">
      <c r="C47" t="s">
        <v>46</v>
      </c>
      <c r="E47" s="24">
        <v>226517532</v>
      </c>
    </row>
    <row r="48" spans="1:5" x14ac:dyDescent="0.25">
      <c r="B48" t="s">
        <v>62</v>
      </c>
      <c r="E48" s="24"/>
    </row>
    <row r="49" spans="2:5" x14ac:dyDescent="0.25">
      <c r="C49" t="s">
        <v>63</v>
      </c>
      <c r="E49" s="24">
        <v>1140075</v>
      </c>
    </row>
    <row r="50" spans="2:5" x14ac:dyDescent="0.25">
      <c r="B50" s="8" t="s">
        <v>52</v>
      </c>
      <c r="C50" s="8"/>
      <c r="D50" s="8"/>
      <c r="E50" s="25">
        <f>SUM(E36:E49)</f>
        <v>442454018.28600001</v>
      </c>
    </row>
    <row r="51" spans="2:5" x14ac:dyDescent="0.25">
      <c r="E51" s="3"/>
    </row>
    <row r="52" spans="2:5" x14ac:dyDescent="0.25">
      <c r="E52" s="49" t="s">
        <v>53</v>
      </c>
    </row>
    <row r="53" spans="2:5" x14ac:dyDescent="0.25">
      <c r="B53" s="26" t="s">
        <v>51</v>
      </c>
      <c r="C53" s="26"/>
      <c r="D53" s="26"/>
      <c r="E53" s="27">
        <f>+E50/3333</f>
        <v>132749.48043384339</v>
      </c>
    </row>
    <row r="54" spans="2:5" x14ac:dyDescent="0.25">
      <c r="B54" s="26" t="s">
        <v>48</v>
      </c>
      <c r="C54" s="26"/>
      <c r="D54" s="26"/>
      <c r="E54" s="27">
        <v>14500</v>
      </c>
    </row>
    <row r="55" spans="2:5" ht="21" x14ac:dyDescent="0.35">
      <c r="B55" s="28" t="s">
        <v>49</v>
      </c>
      <c r="C55" s="28"/>
      <c r="D55" s="28"/>
      <c r="E55" s="29">
        <f>SUM(E53:E54)</f>
        <v>147249.48043384339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14B-6A8C-49BD-A81C-EE8582E6C820}">
  <dimension ref="B2:K62"/>
  <sheetViews>
    <sheetView topLeftCell="A12" workbookViewId="0">
      <selection activeCell="C52" sqref="C52"/>
    </sheetView>
  </sheetViews>
  <sheetFormatPr baseColWidth="10" defaultColWidth="9.140625" defaultRowHeight="15" x14ac:dyDescent="0.25"/>
  <cols>
    <col min="4" max="4" width="17.85546875" customWidth="1"/>
    <col min="5" max="5" width="25.140625" customWidth="1"/>
    <col min="8" max="8" width="14.5703125" customWidth="1"/>
  </cols>
  <sheetData>
    <row r="2" spans="2:8" x14ac:dyDescent="0.25">
      <c r="B2" t="s">
        <v>54</v>
      </c>
    </row>
    <row r="4" spans="2:8" x14ac:dyDescent="0.25">
      <c r="B4" t="s">
        <v>13</v>
      </c>
    </row>
    <row r="5" spans="2:8" x14ac:dyDescent="0.25">
      <c r="B5" t="s">
        <v>11</v>
      </c>
      <c r="D5" s="2">
        <v>1000</v>
      </c>
      <c r="E5" t="s">
        <v>12</v>
      </c>
    </row>
    <row r="7" spans="2:8" ht="18.75" x14ac:dyDescent="0.3">
      <c r="B7" s="31" t="s">
        <v>54</v>
      </c>
      <c r="C7" s="8"/>
      <c r="D7" s="8"/>
    </row>
    <row r="9" spans="2:8" x14ac:dyDescent="0.25">
      <c r="B9" s="13" t="s">
        <v>56</v>
      </c>
    </row>
    <row r="10" spans="2:8" x14ac:dyDescent="0.25">
      <c r="B10" s="1"/>
    </row>
    <row r="11" spans="2:8" ht="18.75" x14ac:dyDescent="0.3">
      <c r="B11" s="46" t="s">
        <v>16</v>
      </c>
      <c r="C11" s="43"/>
      <c r="D11" s="32"/>
      <c r="E11" s="33"/>
    </row>
    <row r="12" spans="2:8" x14ac:dyDescent="0.25">
      <c r="B12" s="44" t="s">
        <v>27</v>
      </c>
      <c r="C12" s="5"/>
      <c r="E12" s="35"/>
    </row>
    <row r="13" spans="2:8" x14ac:dyDescent="0.25">
      <c r="B13" s="34" t="s">
        <v>57</v>
      </c>
      <c r="C13">
        <f>52500/35</f>
        <v>1500</v>
      </c>
      <c r="D13" t="s">
        <v>15</v>
      </c>
      <c r="E13" s="35"/>
    </row>
    <row r="14" spans="2:8" x14ac:dyDescent="0.25">
      <c r="B14" s="40" t="s">
        <v>11</v>
      </c>
      <c r="C14" s="41"/>
      <c r="D14" s="45">
        <v>1000</v>
      </c>
      <c r="E14" s="42" t="s">
        <v>12</v>
      </c>
    </row>
    <row r="16" spans="2:8" ht="18.75" x14ac:dyDescent="0.3">
      <c r="B16" s="47" t="s">
        <v>4</v>
      </c>
      <c r="C16" s="48"/>
      <c r="D16" s="32"/>
      <c r="E16" s="32"/>
      <c r="F16" s="32"/>
      <c r="G16" s="32"/>
      <c r="H16" s="33"/>
    </row>
    <row r="17" spans="2:8" x14ac:dyDescent="0.25">
      <c r="B17" s="34" t="s">
        <v>28</v>
      </c>
      <c r="H17" s="35"/>
    </row>
    <row r="18" spans="2:8" x14ac:dyDescent="0.25">
      <c r="B18" s="34"/>
      <c r="H18" s="35"/>
    </row>
    <row r="19" spans="2:8" x14ac:dyDescent="0.25">
      <c r="B19" s="36">
        <v>1</v>
      </c>
      <c r="C19" t="s">
        <v>58</v>
      </c>
      <c r="F19" t="s">
        <v>30</v>
      </c>
      <c r="G19" t="s">
        <v>18</v>
      </c>
      <c r="H19" s="37">
        <v>922.95</v>
      </c>
    </row>
    <row r="20" spans="2:8" x14ac:dyDescent="0.25">
      <c r="B20" s="36"/>
      <c r="C20" t="s">
        <v>29</v>
      </c>
      <c r="H20" s="35"/>
    </row>
    <row r="21" spans="2:8" x14ac:dyDescent="0.25">
      <c r="B21" s="36"/>
      <c r="C21" t="s">
        <v>33</v>
      </c>
      <c r="E21" t="s">
        <v>64</v>
      </c>
      <c r="G21" s="7" t="s">
        <v>1</v>
      </c>
      <c r="H21" s="39">
        <f>922.95 * 16890</f>
        <v>15588625.5</v>
      </c>
    </row>
    <row r="22" spans="2:8" x14ac:dyDescent="0.25">
      <c r="B22" s="36"/>
      <c r="H22" s="35"/>
    </row>
    <row r="23" spans="2:8" x14ac:dyDescent="0.25">
      <c r="B23" s="36">
        <v>2</v>
      </c>
      <c r="C23" t="s">
        <v>19</v>
      </c>
      <c r="F23" t="s">
        <v>30</v>
      </c>
      <c r="G23" t="s">
        <v>18</v>
      </c>
      <c r="H23">
        <v>0.12576000000000001</v>
      </c>
    </row>
    <row r="24" spans="2:8" x14ac:dyDescent="0.25">
      <c r="B24" s="36"/>
      <c r="C24" t="s">
        <v>29</v>
      </c>
      <c r="H24" s="35"/>
    </row>
    <row r="25" spans="2:8" x14ac:dyDescent="0.25">
      <c r="B25" s="36"/>
      <c r="E25" t="s">
        <v>67</v>
      </c>
      <c r="G25" t="s">
        <v>18</v>
      </c>
      <c r="H25" s="35">
        <f>+H23*2106</f>
        <v>264.85056000000003</v>
      </c>
    </row>
    <row r="26" spans="2:8" x14ac:dyDescent="0.25">
      <c r="B26" s="36"/>
      <c r="C26" t="s">
        <v>32</v>
      </c>
      <c r="E26" t="s">
        <v>68</v>
      </c>
      <c r="G26" s="7" t="s">
        <v>1</v>
      </c>
      <c r="H26" s="39">
        <f>+H25*16890</f>
        <v>4473325.9584000008</v>
      </c>
    </row>
    <row r="27" spans="2:8" x14ac:dyDescent="0.25">
      <c r="B27" s="36"/>
      <c r="H27" s="35"/>
    </row>
    <row r="28" spans="2:8" x14ac:dyDescent="0.25">
      <c r="B28" s="36">
        <v>3</v>
      </c>
      <c r="C28" t="s">
        <v>35</v>
      </c>
      <c r="F28" t="s">
        <v>30</v>
      </c>
      <c r="G28" t="s">
        <v>18</v>
      </c>
      <c r="H28" s="35">
        <v>0.54657</v>
      </c>
    </row>
    <row r="29" spans="2:8" x14ac:dyDescent="0.25">
      <c r="B29" s="34"/>
      <c r="C29" t="s">
        <v>36</v>
      </c>
      <c r="H29" s="35"/>
    </row>
    <row r="30" spans="2:8" x14ac:dyDescent="0.25">
      <c r="B30" s="34"/>
      <c r="E30" t="s">
        <v>65</v>
      </c>
      <c r="G30" t="s">
        <v>18</v>
      </c>
      <c r="H30" s="35">
        <f>2052*H28</f>
        <v>1121.5616399999999</v>
      </c>
    </row>
    <row r="31" spans="2:8" x14ac:dyDescent="0.25">
      <c r="B31" s="34"/>
      <c r="C31" t="s">
        <v>32</v>
      </c>
      <c r="E31" t="s">
        <v>66</v>
      </c>
      <c r="G31" s="7" t="s">
        <v>1</v>
      </c>
      <c r="H31" s="39">
        <f>+H30*16890</f>
        <v>18943176.099599998</v>
      </c>
    </row>
    <row r="32" spans="2:8" x14ac:dyDescent="0.25">
      <c r="B32" s="40"/>
      <c r="C32" s="41"/>
      <c r="D32" s="41"/>
      <c r="E32" s="41"/>
      <c r="F32" s="41"/>
      <c r="G32" s="41"/>
      <c r="H32" s="42"/>
    </row>
    <row r="34" spans="2:5" x14ac:dyDescent="0.25">
      <c r="B34" t="s">
        <v>55</v>
      </c>
    </row>
    <row r="35" spans="2:5" x14ac:dyDescent="0.25">
      <c r="C35" t="s">
        <v>40</v>
      </c>
    </row>
    <row r="36" spans="2:5" x14ac:dyDescent="0.25">
      <c r="C36" t="s">
        <v>41</v>
      </c>
    </row>
    <row r="38" spans="2:5" x14ac:dyDescent="0.25">
      <c r="B38" s="6" t="s">
        <v>38</v>
      </c>
      <c r="C38" s="6"/>
      <c r="D38" s="6"/>
    </row>
    <row r="40" spans="2:5" x14ac:dyDescent="0.25">
      <c r="B40" t="s">
        <v>42</v>
      </c>
    </row>
    <row r="41" spans="2:5" x14ac:dyDescent="0.25">
      <c r="C41" t="s">
        <v>69</v>
      </c>
      <c r="E41" s="23">
        <f>231623733/5.3</f>
        <v>43702591.132075474</v>
      </c>
    </row>
    <row r="43" spans="2:5" x14ac:dyDescent="0.25">
      <c r="B43" s="7" t="s">
        <v>43</v>
      </c>
      <c r="C43" s="7"/>
    </row>
    <row r="44" spans="2:5" x14ac:dyDescent="0.25">
      <c r="B44">
        <v>1</v>
      </c>
      <c r="C44" t="s">
        <v>1</v>
      </c>
      <c r="D44" s="14">
        <f>+H21</f>
        <v>15588625.5</v>
      </c>
    </row>
    <row r="45" spans="2:5" x14ac:dyDescent="0.25">
      <c r="B45">
        <v>2</v>
      </c>
      <c r="C45" t="s">
        <v>1</v>
      </c>
      <c r="D45" s="15">
        <f>+H26</f>
        <v>4473325.9584000008</v>
      </c>
    </row>
    <row r="46" spans="2:5" x14ac:dyDescent="0.25">
      <c r="B46">
        <v>3</v>
      </c>
      <c r="C46" t="s">
        <v>1</v>
      </c>
      <c r="D46" s="15">
        <f>+H31</f>
        <v>18943176.099599998</v>
      </c>
    </row>
    <row r="47" spans="2:5" x14ac:dyDescent="0.25">
      <c r="C47" s="16" t="s">
        <v>44</v>
      </c>
      <c r="D47" s="5"/>
      <c r="E47" s="17">
        <f>SUM(D44:D46)</f>
        <v>39005127.557999998</v>
      </c>
    </row>
    <row r="49" spans="2:11" x14ac:dyDescent="0.25">
      <c r="B49" s="18" t="s">
        <v>45</v>
      </c>
      <c r="C49" s="18"/>
    </row>
    <row r="50" spans="2:11" x14ac:dyDescent="0.25">
      <c r="B50" t="s">
        <v>47</v>
      </c>
    </row>
    <row r="51" spans="2:11" x14ac:dyDescent="0.25">
      <c r="B51" t="s">
        <v>50</v>
      </c>
    </row>
    <row r="52" spans="2:11" x14ac:dyDescent="0.25">
      <c r="C52" t="s">
        <v>70</v>
      </c>
      <c r="E52" s="24">
        <f>10278.98*16890</f>
        <v>173611972.19999999</v>
      </c>
    </row>
    <row r="53" spans="2:11" x14ac:dyDescent="0.25">
      <c r="E53" s="24"/>
    </row>
    <row r="54" spans="2:11" x14ac:dyDescent="0.25">
      <c r="B54" t="s">
        <v>62</v>
      </c>
      <c r="E54" s="24"/>
    </row>
    <row r="55" spans="2:11" x14ac:dyDescent="0.25">
      <c r="B55" t="s">
        <v>63</v>
      </c>
      <c r="E55" s="24">
        <v>1140075</v>
      </c>
      <c r="K55" s="24"/>
    </row>
    <row r="56" spans="2:11" x14ac:dyDescent="0.25">
      <c r="K56" s="24"/>
    </row>
    <row r="57" spans="2:11" x14ac:dyDescent="0.25">
      <c r="B57" t="s">
        <v>52</v>
      </c>
      <c r="E57" s="25">
        <f>SUM(E41:E55)</f>
        <v>257459765.89007545</v>
      </c>
    </row>
    <row r="58" spans="2:11" x14ac:dyDescent="0.25">
      <c r="E58" s="3"/>
    </row>
    <row r="59" spans="2:11" x14ac:dyDescent="0.25">
      <c r="E59" s="30" t="s">
        <v>53</v>
      </c>
    </row>
    <row r="60" spans="2:11" x14ac:dyDescent="0.25">
      <c r="B60" s="26" t="s">
        <v>72</v>
      </c>
      <c r="C60" s="26"/>
      <c r="D60" s="26"/>
      <c r="E60" s="27">
        <f>+E57/1000</f>
        <v>257459.76589007545</v>
      </c>
    </row>
    <row r="61" spans="2:11" x14ac:dyDescent="0.25">
      <c r="B61" s="26" t="s">
        <v>48</v>
      </c>
      <c r="C61" s="26"/>
      <c r="D61" s="26"/>
      <c r="E61" s="27">
        <v>14500</v>
      </c>
    </row>
    <row r="62" spans="2:11" ht="21" x14ac:dyDescent="0.35">
      <c r="B62" s="28" t="s">
        <v>71</v>
      </c>
      <c r="C62" s="28"/>
      <c r="D62" s="28"/>
      <c r="E62" s="29">
        <f>SUM(E60:E61)</f>
        <v>271959.76589007548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CC37-7DB1-4A54-9F0D-6C25037A0374}">
  <dimension ref="B5:H62"/>
  <sheetViews>
    <sheetView topLeftCell="A36" workbookViewId="0">
      <selection activeCell="E30" sqref="E30"/>
    </sheetView>
  </sheetViews>
  <sheetFormatPr baseColWidth="10" defaultColWidth="9.140625" defaultRowHeight="15" x14ac:dyDescent="0.25"/>
  <cols>
    <col min="2" max="2" width="12.7109375" customWidth="1"/>
    <col min="4" max="4" width="23.28515625" customWidth="1"/>
    <col min="5" max="5" width="22.28515625" customWidth="1"/>
    <col min="8" max="8" width="15.5703125" customWidth="1"/>
  </cols>
  <sheetData>
    <row r="5" spans="2:8" x14ac:dyDescent="0.25">
      <c r="D5" s="2"/>
    </row>
    <row r="7" spans="2:8" ht="18.75" x14ac:dyDescent="0.3">
      <c r="B7" s="31" t="s">
        <v>54</v>
      </c>
      <c r="C7" s="8"/>
      <c r="D7" s="8"/>
      <c r="E7" s="8"/>
    </row>
    <row r="9" spans="2:8" x14ac:dyDescent="0.25">
      <c r="B9" t="s">
        <v>73</v>
      </c>
    </row>
    <row r="10" spans="2:8" x14ac:dyDescent="0.25">
      <c r="B10" s="1"/>
    </row>
    <row r="11" spans="2:8" ht="18.75" x14ac:dyDescent="0.3">
      <c r="B11" s="46" t="s">
        <v>16</v>
      </c>
      <c r="C11" s="43"/>
      <c r="D11" s="32"/>
      <c r="E11" s="33"/>
    </row>
    <row r="12" spans="2:8" x14ac:dyDescent="0.25">
      <c r="B12" s="44" t="s">
        <v>27</v>
      </c>
      <c r="C12" s="5"/>
      <c r="E12" s="35"/>
    </row>
    <row r="13" spans="2:8" x14ac:dyDescent="0.25">
      <c r="B13" s="34" t="s">
        <v>74</v>
      </c>
      <c r="C13">
        <f>1883</f>
        <v>1883</v>
      </c>
      <c r="D13" t="s">
        <v>15</v>
      </c>
      <c r="E13" s="35"/>
    </row>
    <row r="14" spans="2:8" x14ac:dyDescent="0.25">
      <c r="B14" s="40" t="s">
        <v>11</v>
      </c>
      <c r="C14" s="41"/>
      <c r="D14" s="45">
        <v>1000</v>
      </c>
      <c r="E14" s="42" t="s">
        <v>12</v>
      </c>
    </row>
    <row r="16" spans="2:8" ht="18.75" x14ac:dyDescent="0.3">
      <c r="B16" s="47" t="s">
        <v>4</v>
      </c>
      <c r="C16" s="48"/>
      <c r="D16" s="32"/>
      <c r="E16" s="32"/>
      <c r="F16" s="32"/>
      <c r="G16" s="32"/>
      <c r="H16" s="33"/>
    </row>
    <row r="17" spans="2:8" x14ac:dyDescent="0.25">
      <c r="B17" s="34" t="s">
        <v>28</v>
      </c>
      <c r="H17" s="35"/>
    </row>
    <row r="18" spans="2:8" x14ac:dyDescent="0.25">
      <c r="B18" s="34"/>
      <c r="H18" s="35"/>
    </row>
    <row r="19" spans="2:8" x14ac:dyDescent="0.25">
      <c r="B19" s="36">
        <v>1</v>
      </c>
      <c r="C19" t="s">
        <v>58</v>
      </c>
      <c r="F19" t="s">
        <v>30</v>
      </c>
      <c r="G19" t="s">
        <v>18</v>
      </c>
      <c r="H19" s="37">
        <v>922.95</v>
      </c>
    </row>
    <row r="20" spans="2:8" x14ac:dyDescent="0.25">
      <c r="B20" s="36"/>
      <c r="C20" t="s">
        <v>29</v>
      </c>
      <c r="H20" s="35"/>
    </row>
    <row r="21" spans="2:8" x14ac:dyDescent="0.25">
      <c r="B21" s="36"/>
      <c r="C21" t="s">
        <v>33</v>
      </c>
      <c r="E21" t="s">
        <v>64</v>
      </c>
      <c r="G21" s="7" t="s">
        <v>1</v>
      </c>
      <c r="H21" s="39">
        <f>922.95 * 16890</f>
        <v>15588625.5</v>
      </c>
    </row>
    <row r="22" spans="2:8" x14ac:dyDescent="0.25">
      <c r="B22" s="36"/>
      <c r="H22" s="35"/>
    </row>
    <row r="23" spans="2:8" x14ac:dyDescent="0.25">
      <c r="B23" s="36">
        <v>2</v>
      </c>
      <c r="C23" t="s">
        <v>19</v>
      </c>
      <c r="F23" t="s">
        <v>30</v>
      </c>
      <c r="G23" t="s">
        <v>18</v>
      </c>
      <c r="H23">
        <v>0.12576000000000001</v>
      </c>
    </row>
    <row r="24" spans="2:8" x14ac:dyDescent="0.25">
      <c r="B24" s="36"/>
      <c r="C24" t="s">
        <v>29</v>
      </c>
      <c r="H24" s="35"/>
    </row>
    <row r="25" spans="2:8" x14ac:dyDescent="0.25">
      <c r="B25" s="36"/>
      <c r="E25" t="s">
        <v>67</v>
      </c>
      <c r="G25" t="s">
        <v>18</v>
      </c>
      <c r="H25" s="35">
        <f>+H23*2106</f>
        <v>264.85056000000003</v>
      </c>
    </row>
    <row r="26" spans="2:8" x14ac:dyDescent="0.25">
      <c r="B26" s="36"/>
      <c r="C26" t="s">
        <v>32</v>
      </c>
      <c r="E26" t="s">
        <v>68</v>
      </c>
      <c r="G26" s="7" t="s">
        <v>1</v>
      </c>
      <c r="H26" s="39">
        <f>+H25*16890</f>
        <v>4473325.9584000008</v>
      </c>
    </row>
    <row r="27" spans="2:8" x14ac:dyDescent="0.25">
      <c r="B27" s="36"/>
      <c r="H27" s="35"/>
    </row>
    <row r="28" spans="2:8" x14ac:dyDescent="0.25">
      <c r="B28" s="36">
        <v>3</v>
      </c>
      <c r="C28" t="s">
        <v>35</v>
      </c>
      <c r="F28" t="s">
        <v>30</v>
      </c>
      <c r="G28" t="s">
        <v>18</v>
      </c>
      <c r="H28" s="35">
        <v>0.54657</v>
      </c>
    </row>
    <row r="29" spans="2:8" x14ac:dyDescent="0.25">
      <c r="B29" s="34"/>
      <c r="C29" t="s">
        <v>36</v>
      </c>
      <c r="H29" s="35"/>
    </row>
    <row r="30" spans="2:8" x14ac:dyDescent="0.25">
      <c r="B30" s="34"/>
      <c r="E30" t="s">
        <v>65</v>
      </c>
      <c r="G30" t="s">
        <v>18</v>
      </c>
      <c r="H30" s="35">
        <f>2052*H28</f>
        <v>1121.5616399999999</v>
      </c>
    </row>
    <row r="31" spans="2:8" x14ac:dyDescent="0.25">
      <c r="B31" s="34"/>
      <c r="C31" t="s">
        <v>32</v>
      </c>
      <c r="E31" t="s">
        <v>66</v>
      </c>
      <c r="G31" s="7" t="s">
        <v>1</v>
      </c>
      <c r="H31" s="39">
        <f>+H30*16890</f>
        <v>18943176.099599998</v>
      </c>
    </row>
    <row r="32" spans="2:8" x14ac:dyDescent="0.25">
      <c r="B32" s="40"/>
      <c r="C32" s="41"/>
      <c r="D32" s="41"/>
      <c r="E32" s="41"/>
      <c r="F32" s="41"/>
      <c r="G32" s="41"/>
      <c r="H32" s="42"/>
    </row>
    <row r="34" spans="2:5" x14ac:dyDescent="0.25">
      <c r="B34" t="s">
        <v>55</v>
      </c>
    </row>
    <row r="35" spans="2:5" x14ac:dyDescent="0.25">
      <c r="C35" t="s">
        <v>40</v>
      </c>
    </row>
    <row r="36" spans="2:5" x14ac:dyDescent="0.25">
      <c r="C36" t="s">
        <v>41</v>
      </c>
    </row>
    <row r="38" spans="2:5" x14ac:dyDescent="0.25">
      <c r="B38" s="6" t="s">
        <v>38</v>
      </c>
      <c r="C38" s="6"/>
      <c r="D38" s="6"/>
    </row>
    <row r="40" spans="2:5" x14ac:dyDescent="0.25">
      <c r="B40" t="s">
        <v>42</v>
      </c>
    </row>
    <row r="41" spans="2:5" x14ac:dyDescent="0.25">
      <c r="C41" t="s">
        <v>69</v>
      </c>
      <c r="E41" s="23">
        <f>231623733/5.3</f>
        <v>43702591.132075474</v>
      </c>
    </row>
    <row r="43" spans="2:5" x14ac:dyDescent="0.25">
      <c r="B43" s="7" t="s">
        <v>43</v>
      </c>
      <c r="C43" s="7"/>
    </row>
    <row r="44" spans="2:5" x14ac:dyDescent="0.25">
      <c r="B44" s="59">
        <v>1</v>
      </c>
      <c r="C44" t="s">
        <v>1</v>
      </c>
      <c r="D44" s="14">
        <f>+H21</f>
        <v>15588625.5</v>
      </c>
    </row>
    <row r="45" spans="2:5" x14ac:dyDescent="0.25">
      <c r="B45" s="59">
        <v>2</v>
      </c>
      <c r="C45" t="s">
        <v>1</v>
      </c>
      <c r="D45" s="15">
        <f>+H26</f>
        <v>4473325.9584000008</v>
      </c>
    </row>
    <row r="46" spans="2:5" x14ac:dyDescent="0.25">
      <c r="B46" s="59">
        <v>3</v>
      </c>
      <c r="C46" t="s">
        <v>1</v>
      </c>
      <c r="D46" s="15">
        <f>+H31</f>
        <v>18943176.099599998</v>
      </c>
    </row>
    <row r="47" spans="2:5" x14ac:dyDescent="0.25">
      <c r="C47" s="16" t="s">
        <v>44</v>
      </c>
      <c r="D47" s="5"/>
      <c r="E47" s="17">
        <f>SUM(D44:D46)</f>
        <v>39005127.557999998</v>
      </c>
    </row>
    <row r="49" spans="2:5" x14ac:dyDescent="0.25">
      <c r="B49" s="18" t="s">
        <v>45</v>
      </c>
      <c r="C49" s="18"/>
    </row>
    <row r="50" spans="2:5" x14ac:dyDescent="0.25">
      <c r="B50" t="s">
        <v>47</v>
      </c>
    </row>
    <row r="51" spans="2:5" x14ac:dyDescent="0.25">
      <c r="B51" t="s">
        <v>61</v>
      </c>
    </row>
    <row r="52" spans="2:5" x14ac:dyDescent="0.25">
      <c r="C52" t="s">
        <v>75</v>
      </c>
      <c r="E52" s="24">
        <f>6506.54*16890</f>
        <v>109895460.59999999</v>
      </c>
    </row>
    <row r="53" spans="2:5" x14ac:dyDescent="0.25">
      <c r="E53" s="24"/>
    </row>
    <row r="54" spans="2:5" x14ac:dyDescent="0.25">
      <c r="B54" t="s">
        <v>62</v>
      </c>
      <c r="E54" s="24"/>
    </row>
    <row r="55" spans="2:5" x14ac:dyDescent="0.25">
      <c r="B55" t="s">
        <v>63</v>
      </c>
      <c r="E55" s="24">
        <v>1140075</v>
      </c>
    </row>
    <row r="57" spans="2:5" x14ac:dyDescent="0.25">
      <c r="B57" t="s">
        <v>52</v>
      </c>
      <c r="E57" s="25">
        <f>SUM(E41:E55)</f>
        <v>193743254.29007548</v>
      </c>
    </row>
    <row r="58" spans="2:5" x14ac:dyDescent="0.25">
      <c r="E58" s="3"/>
    </row>
    <row r="59" spans="2:5" x14ac:dyDescent="0.25">
      <c r="E59" s="30" t="s">
        <v>53</v>
      </c>
    </row>
    <row r="60" spans="2:5" x14ac:dyDescent="0.25">
      <c r="B60" s="55" t="s">
        <v>72</v>
      </c>
      <c r="C60" s="55"/>
      <c r="D60" s="55"/>
      <c r="E60" s="54">
        <f>+E57/1000</f>
        <v>193743.25429007548</v>
      </c>
    </row>
    <row r="61" spans="2:5" x14ac:dyDescent="0.25">
      <c r="B61" s="26" t="s">
        <v>48</v>
      </c>
      <c r="C61" s="53"/>
      <c r="D61" s="58"/>
      <c r="E61" s="54">
        <v>14500</v>
      </c>
    </row>
    <row r="62" spans="2:5" ht="21" x14ac:dyDescent="0.35">
      <c r="B62" s="56" t="s">
        <v>71</v>
      </c>
      <c r="C62" s="56"/>
      <c r="D62" s="56"/>
      <c r="E62" s="57">
        <f>SUM(E60:E61)</f>
        <v>208243.25429007548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fixed cost dan variable cost</vt:lpstr>
      <vt:lpstr>Feuil1</vt:lpstr>
      <vt:lpstr>Feuil2</vt:lpstr>
      <vt:lpstr>SERUM</vt:lpstr>
      <vt:lpstr>EMULSION</vt:lpstr>
      <vt:lpstr>RICH Lotion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Pierre Boeschlin</cp:lastModifiedBy>
  <dcterms:created xsi:type="dcterms:W3CDTF">2023-12-21T03:28:59Z</dcterms:created>
  <dcterms:modified xsi:type="dcterms:W3CDTF">2024-05-16T12:47:16Z</dcterms:modified>
</cp:coreProperties>
</file>